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P473\Desktop\"/>
    </mc:Choice>
  </mc:AlternateContent>
  <bookViews>
    <workbookView xWindow="0" yWindow="0" windowWidth="23040" windowHeight="10692" tabRatio="836"/>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PY Rebate Liability" sheetId="29" r:id="rId9"/>
    <sheet name="Attestation" sheetId="24" r:id="rId10"/>
    <sheet name="Reference Tables" sheetId="25" r:id="rId11"/>
  </sheets>
  <definedNames>
    <definedName name="ColumnTitleRegion1.B7.B18.6">'Pt 5 Additional Responses'!$B$7</definedName>
    <definedName name="ColumnTitleRegion2.B21.B32.6">'Pt 5 Additional Responses'!$B$21</definedName>
    <definedName name="ColumnTitleRegion4.L2.L52.9">'Reference Tables'!$R$2</definedName>
    <definedName name="ColumnTitleRegion5.N2.N4.9">'Reference Tables'!$T$2</definedName>
    <definedName name="_xlnm.Print_Area" localSheetId="9">Attestation!$A$1:$N$9</definedName>
    <definedName name="_xlnm.Print_Area" localSheetId="3">'Pt 1 Summary of Data'!$D$4:$AV$61</definedName>
    <definedName name="_xlnm.Print_Area" localSheetId="4">'Pt 2 Premium and Claims'!$D$4:$AV$60</definedName>
    <definedName name="_xlnm.Print_Area" localSheetId="5">'Pt 3 MLR and Rebate Calculation'!$C$4:$AN$68</definedName>
    <definedName name="_xlnm.Print_Area" localSheetId="6">'Pt 4 Rebate Disbursement'!$B$4:$K$25</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Tables'!$T$3:$T$4</definedName>
  </definedNames>
  <calcPr calcId="152511"/>
</workbook>
</file>

<file path=xl/calcChain.xml><?xml version="1.0" encoding="utf-8"?>
<calcChain xmlns="http://schemas.openxmlformats.org/spreadsheetml/2006/main">
  <c r="AO58" i="4" l="1"/>
  <c r="W43" i="10" l="1"/>
  <c r="V43" i="10"/>
  <c r="U43" i="10"/>
  <c r="S43" i="10"/>
  <c r="R43" i="10"/>
  <c r="Q43" i="10"/>
  <c r="J43" i="10"/>
  <c r="I43" i="10"/>
  <c r="H43" i="10"/>
  <c r="E43" i="10"/>
  <c r="D43" i="10"/>
  <c r="C43" i="10"/>
  <c r="O16" i="10"/>
  <c r="S16" i="10"/>
  <c r="W16" i="10"/>
  <c r="AA16" i="10"/>
  <c r="AM16" i="10"/>
  <c r="AK13" i="10"/>
  <c r="Z13" i="10"/>
  <c r="Y13" i="10"/>
  <c r="AM7" i="10"/>
  <c r="AA7" i="10"/>
  <c r="W7" i="10"/>
  <c r="S7" i="10"/>
  <c r="O7" i="10"/>
  <c r="L7" i="10"/>
  <c r="J7" i="10"/>
  <c r="G7" i="10"/>
  <c r="E7" i="10"/>
  <c r="AL13" i="10" l="1"/>
  <c r="G8" i="10" l="1"/>
  <c r="E8" i="10"/>
  <c r="G55" i="10" l="1"/>
  <c r="L55" i="10"/>
  <c r="J16" i="10"/>
  <c r="E16" i="10"/>
  <c r="AK17" i="10" l="1"/>
  <c r="AK39" i="10" s="1"/>
  <c r="F8" i="10" l="1"/>
  <c r="P58" i="4"/>
  <c r="Q58" i="4"/>
  <c r="R58" i="4"/>
  <c r="S58" i="4"/>
  <c r="T58" i="4"/>
  <c r="U58" i="4"/>
  <c r="V58" i="4"/>
  <c r="W58" i="4"/>
  <c r="X58" i="4"/>
  <c r="Y58" i="4"/>
  <c r="Z58" i="4"/>
  <c r="AA58" i="4"/>
  <c r="AB58" i="4"/>
  <c r="AC58" i="4"/>
  <c r="AN58" i="4"/>
  <c r="AP58" i="4"/>
  <c r="AQ58" i="4"/>
  <c r="AR58" i="4"/>
  <c r="AS58" i="4"/>
  <c r="AT58" i="4"/>
  <c r="AU58" i="4"/>
  <c r="AV58" i="4"/>
  <c r="F4" i="16" l="1"/>
  <c r="E4" i="16"/>
  <c r="D4" i="16"/>
  <c r="C4" i="16"/>
  <c r="G4" i="16"/>
  <c r="H4" i="16"/>
  <c r="K4" i="16"/>
  <c r="K43" i="10"/>
  <c r="F43" i="10"/>
  <c r="AM31" i="10"/>
  <c r="AN31" i="10" s="1"/>
  <c r="AN34" i="10"/>
  <c r="AA31" i="10"/>
  <c r="AB31" i="10" s="1"/>
  <c r="AB34" i="10"/>
  <c r="X34" i="10"/>
  <c r="T34" i="10"/>
  <c r="P34" i="10"/>
  <c r="O31" i="10"/>
  <c r="K34" i="10"/>
  <c r="X43" i="10" l="1"/>
  <c r="T43" i="10"/>
  <c r="AN32" i="10"/>
  <c r="AN35" i="10" s="1"/>
  <c r="P31" i="10"/>
  <c r="F34" i="10"/>
  <c r="AL17" i="10"/>
  <c r="AL39" i="10" s="1"/>
  <c r="AN16" i="10"/>
  <c r="Z17" i="10"/>
  <c r="Z39" i="10" s="1"/>
  <c r="Y17" i="10"/>
  <c r="Y39" i="10" s="1"/>
  <c r="AB16" i="10"/>
  <c r="N17" i="10"/>
  <c r="M17" i="10"/>
  <c r="L16" i="10"/>
  <c r="K16" i="10"/>
  <c r="G16" i="10"/>
  <c r="N12" i="10"/>
  <c r="M12" i="10"/>
  <c r="J11" i="10"/>
  <c r="K11" i="10" s="1"/>
  <c r="J10" i="10"/>
  <c r="L10" i="10"/>
  <c r="E11" i="10"/>
  <c r="F11" i="10" s="1"/>
  <c r="G10" i="10"/>
  <c r="G9" i="10"/>
  <c r="E10" i="10"/>
  <c r="F10" i="10" s="1"/>
  <c r="E9" i="10"/>
  <c r="O58" i="4"/>
  <c r="N58" i="4"/>
  <c r="M58" i="4"/>
  <c r="L58" i="4"/>
  <c r="K58" i="4"/>
  <c r="J58" i="4"/>
  <c r="I58" i="4"/>
  <c r="H58" i="4"/>
  <c r="G58" i="4"/>
  <c r="F58" i="4"/>
  <c r="E58" i="4"/>
  <c r="D58" i="4"/>
  <c r="AU5" i="4"/>
  <c r="AT5" i="4"/>
  <c r="AS5" i="4"/>
  <c r="AR5" i="4"/>
  <c r="AQ5" i="4"/>
  <c r="AP5" i="4"/>
  <c r="AO5" i="4"/>
  <c r="AN5" i="4"/>
  <c r="AC5" i="4"/>
  <c r="AB5" i="4"/>
  <c r="AA5" i="4"/>
  <c r="Z5" i="4"/>
  <c r="Y5" i="4"/>
  <c r="X5" i="4"/>
  <c r="W5" i="4"/>
  <c r="V5" i="4"/>
  <c r="U5" i="4"/>
  <c r="T5" i="4"/>
  <c r="S5" i="4"/>
  <c r="R5" i="4"/>
  <c r="Q5" i="4"/>
  <c r="P5" i="4"/>
  <c r="O5" i="4"/>
  <c r="N5" i="4"/>
  <c r="M5" i="4"/>
  <c r="L5" i="4"/>
  <c r="K5" i="4"/>
  <c r="J5" i="4"/>
  <c r="I5" i="4"/>
  <c r="F5" i="4"/>
  <c r="G5" i="4"/>
  <c r="H5" i="4"/>
  <c r="E5" i="4"/>
  <c r="D5" i="4"/>
  <c r="AU55" i="18"/>
  <c r="AU22" i="4" s="1"/>
  <c r="AT55" i="18"/>
  <c r="AT22" i="4" s="1"/>
  <c r="AS55" i="18"/>
  <c r="AS22" i="4" s="1"/>
  <c r="AR55" i="18"/>
  <c r="AR22" i="4" s="1"/>
  <c r="AQ55" i="18"/>
  <c r="AQ22" i="4" s="1"/>
  <c r="AP55" i="18"/>
  <c r="AP22" i="4" s="1"/>
  <c r="AO55" i="18"/>
  <c r="AO22" i="4" s="1"/>
  <c r="AN55" i="18"/>
  <c r="AN22" i="4" s="1"/>
  <c r="AC55" i="18"/>
  <c r="AC22" i="4" s="1"/>
  <c r="AB55" i="18"/>
  <c r="AB22" i="4" s="1"/>
  <c r="AA55" i="18"/>
  <c r="AA22" i="4" s="1"/>
  <c r="Z55" i="18"/>
  <c r="Z22" i="4" s="1"/>
  <c r="Y55" i="18"/>
  <c r="Y22" i="4" s="1"/>
  <c r="X55" i="18"/>
  <c r="X22" i="4" s="1"/>
  <c r="W55" i="18"/>
  <c r="W22" i="4" s="1"/>
  <c r="V55" i="18"/>
  <c r="V22" i="4" s="1"/>
  <c r="U55" i="18"/>
  <c r="U22" i="4" s="1"/>
  <c r="T55" i="18"/>
  <c r="T22" i="4" s="1"/>
  <c r="S55" i="18"/>
  <c r="S22" i="4" s="1"/>
  <c r="R55" i="18"/>
  <c r="R22" i="4" s="1"/>
  <c r="Q55" i="18"/>
  <c r="Q22" i="4" s="1"/>
  <c r="P55" i="18"/>
  <c r="P22" i="4" s="1"/>
  <c r="AU54" i="18"/>
  <c r="AU12" i="4" s="1"/>
  <c r="AT54" i="18"/>
  <c r="AT12" i="4" s="1"/>
  <c r="AS54" i="18"/>
  <c r="AS12" i="4" s="1"/>
  <c r="AR54" i="18"/>
  <c r="AR12" i="4" s="1"/>
  <c r="AQ54" i="18"/>
  <c r="AQ12" i="4" s="1"/>
  <c r="AP54" i="18"/>
  <c r="AP12" i="4" s="1"/>
  <c r="AO54" i="18"/>
  <c r="AO12" i="4" s="1"/>
  <c r="AN54" i="18"/>
  <c r="AN12" i="4" s="1"/>
  <c r="AC54" i="18"/>
  <c r="AC12" i="4" s="1"/>
  <c r="AB54" i="18"/>
  <c r="AB12" i="4" s="1"/>
  <c r="AA54" i="18"/>
  <c r="AA12" i="4" s="1"/>
  <c r="Z54" i="18"/>
  <c r="Z12" i="4" s="1"/>
  <c r="Y54" i="18"/>
  <c r="Y12" i="4" s="1"/>
  <c r="X54" i="18"/>
  <c r="X12" i="4" s="1"/>
  <c r="W54" i="18"/>
  <c r="W12" i="4" s="1"/>
  <c r="V54" i="18"/>
  <c r="V12" i="4" s="1"/>
  <c r="U54" i="18"/>
  <c r="U12" i="4" s="1"/>
  <c r="T54" i="18"/>
  <c r="T12" i="4" s="1"/>
  <c r="S54" i="18"/>
  <c r="S12" i="4" s="1"/>
  <c r="R54" i="18"/>
  <c r="R12" i="4" s="1"/>
  <c r="Q54" i="18"/>
  <c r="Q12" i="4" s="1"/>
  <c r="P54" i="18"/>
  <c r="P12" i="4" s="1"/>
  <c r="O55" i="18"/>
  <c r="O22" i="4" s="1"/>
  <c r="O54" i="18"/>
  <c r="O12" i="4" s="1"/>
  <c r="N55" i="18"/>
  <c r="N22" i="4" s="1"/>
  <c r="M55" i="18"/>
  <c r="M22" i="4" s="1"/>
  <c r="L55" i="18"/>
  <c r="L22" i="4" s="1"/>
  <c r="K55" i="18"/>
  <c r="K22" i="4" s="1"/>
  <c r="J55" i="18"/>
  <c r="J22" i="4" s="1"/>
  <c r="N54" i="18"/>
  <c r="N12" i="4" s="1"/>
  <c r="M54" i="18"/>
  <c r="M12" i="4" s="1"/>
  <c r="L54" i="18"/>
  <c r="L12" i="4" s="1"/>
  <c r="K54" i="18"/>
  <c r="K12" i="4" s="1"/>
  <c r="J54" i="18"/>
  <c r="J12" i="4" s="1"/>
  <c r="I55" i="18"/>
  <c r="I22" i="4" s="1"/>
  <c r="I54" i="18"/>
  <c r="I12" i="4" s="1"/>
  <c r="H55" i="18"/>
  <c r="H22" i="4" s="1"/>
  <c r="G55" i="18"/>
  <c r="G22" i="4" s="1"/>
  <c r="F55" i="18"/>
  <c r="F22" i="4" s="1"/>
  <c r="E55" i="18"/>
  <c r="E22" i="4" s="1"/>
  <c r="D55" i="18"/>
  <c r="D22" i="4" s="1"/>
  <c r="H54" i="18"/>
  <c r="H12" i="4" s="1"/>
  <c r="G54" i="18"/>
  <c r="G12" i="4" s="1"/>
  <c r="F54" i="18"/>
  <c r="F12" i="4" s="1"/>
  <c r="E54" i="18"/>
  <c r="E12" i="4" s="1"/>
  <c r="D54" i="18"/>
  <c r="D12" i="4" s="1"/>
  <c r="N38" i="10" l="1"/>
  <c r="O15" i="10"/>
  <c r="M38" i="10"/>
  <c r="X7" i="10"/>
  <c r="W15" i="10"/>
  <c r="T7" i="10"/>
  <c r="S15" i="10"/>
  <c r="AM15" i="10"/>
  <c r="AN15" i="10" s="1"/>
  <c r="AN17" i="10" s="1"/>
  <c r="AB7" i="10"/>
  <c r="AA15" i="10"/>
  <c r="AA17" i="10" s="1"/>
  <c r="E15" i="10"/>
  <c r="K10" i="10"/>
  <c r="J15" i="10"/>
  <c r="P15" i="10"/>
  <c r="X16" i="10"/>
  <c r="T16" i="10"/>
  <c r="S6" i="10"/>
  <c r="W6" i="10"/>
  <c r="L6" i="10"/>
  <c r="G6" i="10"/>
  <c r="J6" i="10"/>
  <c r="O6" i="10"/>
  <c r="AM6" i="10"/>
  <c r="AN6" i="10" s="1"/>
  <c r="E6" i="10"/>
  <c r="AA6" i="10"/>
  <c r="L15" i="10"/>
  <c r="AN7" i="10"/>
  <c r="P7" i="10"/>
  <c r="F16" i="10"/>
  <c r="G15" i="10"/>
  <c r="P16" i="10"/>
  <c r="AM17" i="10"/>
  <c r="AM39" i="10" s="1"/>
  <c r="F9" i="10"/>
  <c r="AN45" i="10" l="1"/>
  <c r="G26" i="10"/>
  <c r="G23" i="10"/>
  <c r="L26" i="10"/>
  <c r="L23" i="10"/>
  <c r="F6" i="10"/>
  <c r="AN13" i="10"/>
  <c r="AN39" i="10" s="1"/>
  <c r="G19" i="10"/>
  <c r="L19" i="10"/>
  <c r="P45" i="10"/>
  <c r="AB6" i="10"/>
  <c r="AB13" i="10" s="1"/>
  <c r="AA13" i="10"/>
  <c r="AA39" i="10" s="1"/>
  <c r="AB32" i="10" s="1"/>
  <c r="AB35" i="10" s="1"/>
  <c r="T6" i="10"/>
  <c r="T15" i="10"/>
  <c r="X15" i="10"/>
  <c r="X6" i="10"/>
  <c r="U13" i="10" s="1"/>
  <c r="P17" i="10"/>
  <c r="O17" i="10"/>
  <c r="K7" i="10"/>
  <c r="F15" i="10"/>
  <c r="L20" i="10"/>
  <c r="G20" i="10"/>
  <c r="F7" i="10"/>
  <c r="K6" i="10"/>
  <c r="K15" i="10"/>
  <c r="AB15" i="10"/>
  <c r="AB17" i="10" s="1"/>
  <c r="AB45" i="10"/>
  <c r="AM13" i="10"/>
  <c r="O12" i="10"/>
  <c r="P12" i="10" s="1"/>
  <c r="P6" i="10"/>
  <c r="Q13" i="10" l="1"/>
  <c r="O38" i="10"/>
  <c r="I12" i="10"/>
  <c r="C12" i="10"/>
  <c r="D12" i="10"/>
  <c r="H12" i="10"/>
  <c r="AB39" i="10"/>
  <c r="AB40" i="10" s="1"/>
  <c r="V13" i="10"/>
  <c r="R13" i="10"/>
  <c r="AN40" i="10"/>
  <c r="L22" i="10"/>
  <c r="G22" i="10"/>
  <c r="S13" i="10"/>
  <c r="W13" i="10"/>
  <c r="S17" i="10"/>
  <c r="S39" i="10" s="1"/>
  <c r="E17" i="10"/>
  <c r="S31" i="10"/>
  <c r="T17" i="10"/>
  <c r="W31" i="10"/>
  <c r="X31" i="10" s="1"/>
  <c r="U17" i="10"/>
  <c r="U39" i="10" s="1"/>
  <c r="E12" i="10"/>
  <c r="R17" i="10"/>
  <c r="R39" i="10" s="1"/>
  <c r="W17" i="10"/>
  <c r="W39" i="10" s="1"/>
  <c r="V17" i="10"/>
  <c r="V39" i="10" s="1"/>
  <c r="P38" i="10"/>
  <c r="X17" i="10"/>
  <c r="Q17" i="10"/>
  <c r="Q39" i="10" s="1"/>
  <c r="J12" i="10"/>
  <c r="J17" i="10"/>
  <c r="D17" i="10"/>
  <c r="H17" i="10"/>
  <c r="H38" i="10" s="1"/>
  <c r="K17" i="10"/>
  <c r="F17" i="10"/>
  <c r="I17" i="10"/>
  <c r="I38" i="10" s="1"/>
  <c r="J31" i="10"/>
  <c r="K31" i="10" s="1"/>
  <c r="E31" i="10"/>
  <c r="F31" i="10" s="1"/>
  <c r="C17" i="10"/>
  <c r="P32" i="10"/>
  <c r="P35" i="10" s="1"/>
  <c r="C38" i="10" l="1"/>
  <c r="J38" i="10"/>
  <c r="D38" i="10"/>
  <c r="F45" i="10"/>
  <c r="E38" i="10"/>
  <c r="X46" i="10"/>
  <c r="T31" i="10"/>
  <c r="AM47" i="10"/>
  <c r="Z47" i="10"/>
  <c r="Z48" i="10" s="1"/>
  <c r="Y47" i="10"/>
  <c r="Y48" i="10" s="1"/>
  <c r="AA47" i="10"/>
  <c r="AK47" i="10"/>
  <c r="AK48" i="10" s="1"/>
  <c r="AL47" i="10"/>
  <c r="AL48" i="10" s="1"/>
  <c r="AN41" i="10"/>
  <c r="AN44" i="10" s="1"/>
  <c r="AN46" i="10" s="1"/>
  <c r="AB41" i="10"/>
  <c r="AB44" i="10" s="1"/>
  <c r="AB46" i="10" s="1"/>
  <c r="P40" i="10"/>
  <c r="K45" i="10"/>
  <c r="G21" i="10"/>
  <c r="G25" i="10" s="1"/>
  <c r="L21" i="10"/>
  <c r="L25" i="10" s="1"/>
  <c r="L24" i="10" s="1"/>
  <c r="X13" i="10"/>
  <c r="T13" i="10"/>
  <c r="F12" i="10"/>
  <c r="K12" i="10"/>
  <c r="AK50" i="10" l="1"/>
  <c r="AK49" i="10"/>
  <c r="AM50" i="10"/>
  <c r="AM49" i="10"/>
  <c r="AA49" i="10"/>
  <c r="AL50" i="10"/>
  <c r="AL49" i="10"/>
  <c r="Y49" i="10"/>
  <c r="Y50" i="10" s="1"/>
  <c r="Z49" i="10"/>
  <c r="T39" i="10"/>
  <c r="T45" i="10"/>
  <c r="N47" i="10"/>
  <c r="M47" i="10"/>
  <c r="O47" i="10"/>
  <c r="P41" i="10"/>
  <c r="P44" i="10" s="1"/>
  <c r="P46" i="10" s="1"/>
  <c r="T32" i="10"/>
  <c r="T35" i="10" s="1"/>
  <c r="F38" i="10"/>
  <c r="K38" i="10"/>
  <c r="F32" i="10"/>
  <c r="F35" i="10" s="1"/>
  <c r="G24" i="10"/>
  <c r="G27" i="10" s="1"/>
  <c r="L27" i="10"/>
  <c r="K32" i="10"/>
  <c r="K35" i="10" s="1"/>
  <c r="AN50" i="10" l="1"/>
  <c r="K11" i="16" s="1"/>
  <c r="Z50" i="10"/>
  <c r="O49" i="10"/>
  <c r="T40" i="10"/>
  <c r="Q47" i="10" s="1"/>
  <c r="Q48" i="10" s="1"/>
  <c r="M48" i="10"/>
  <c r="M49" i="10" s="1"/>
  <c r="M50" i="10" s="1"/>
  <c r="N48" i="10"/>
  <c r="N49" i="10" s="1"/>
  <c r="F40" i="10"/>
  <c r="K40" i="10"/>
  <c r="X45" i="10"/>
  <c r="X35" i="10"/>
  <c r="S47" i="10" l="1"/>
  <c r="S49" i="10" s="1"/>
  <c r="N50" i="10"/>
  <c r="R47" i="10"/>
  <c r="R48" i="10" s="1"/>
  <c r="T41" i="10"/>
  <c r="T44" i="10" s="1"/>
  <c r="T46" i="10" s="1"/>
  <c r="AA50" i="10"/>
  <c r="AB50" i="10" s="1"/>
  <c r="H11" i="16" s="1"/>
  <c r="Q49" i="10"/>
  <c r="I47" i="10"/>
  <c r="J47" i="10"/>
  <c r="H47" i="10"/>
  <c r="F41" i="10"/>
  <c r="F44" i="10" s="1"/>
  <c r="F46" i="10" s="1"/>
  <c r="C47" i="10"/>
  <c r="D47" i="10"/>
  <c r="E47" i="10"/>
  <c r="E49" i="10" s="1"/>
  <c r="K41" i="10"/>
  <c r="K44" i="10" s="1"/>
  <c r="K46" i="10" s="1"/>
  <c r="X39" i="10"/>
  <c r="Q50" i="10" l="1"/>
  <c r="R49" i="10"/>
  <c r="R50" i="10" s="1"/>
  <c r="J49" i="10"/>
  <c r="O50" i="10"/>
  <c r="P50" i="10" s="1"/>
  <c r="E11" i="16" s="1"/>
  <c r="C48" i="10"/>
  <c r="C49" i="10" s="1"/>
  <c r="C50" i="10" s="1"/>
  <c r="I48" i="10"/>
  <c r="I49" i="10" s="1"/>
  <c r="H48" i="10"/>
  <c r="H49" i="10" s="1"/>
  <c r="H50" i="10" s="1"/>
  <c r="D48" i="10"/>
  <c r="D49" i="10" s="1"/>
  <c r="X32" i="10"/>
  <c r="X40" i="10"/>
  <c r="U47" i="10" s="1"/>
  <c r="U48" i="10" s="1"/>
  <c r="I50" i="10" l="1"/>
  <c r="S50" i="10"/>
  <c r="T50" i="10" s="1"/>
  <c r="F11" i="16" s="1"/>
  <c r="U50" i="10"/>
  <c r="U49" i="10"/>
  <c r="D50" i="10"/>
  <c r="W47" i="10"/>
  <c r="V47" i="10"/>
  <c r="V48" i="10" s="1"/>
  <c r="X41" i="10"/>
  <c r="X44" i="10" s="1"/>
  <c r="V50" i="10" l="1"/>
  <c r="V49" i="10"/>
  <c r="W50" i="10"/>
  <c r="W49" i="10"/>
  <c r="J50" i="10"/>
  <c r="K50" i="10" s="1"/>
  <c r="D11" i="16" s="1"/>
  <c r="E50" i="10"/>
  <c r="F50" i="10" s="1"/>
  <c r="C11" i="16" s="1"/>
  <c r="X50" i="10" l="1"/>
  <c r="G11" i="16" s="1"/>
</calcChain>
</file>

<file path=xl/sharedStrings.xml><?xml version="1.0" encoding="utf-8"?>
<sst xmlns="http://schemas.openxmlformats.org/spreadsheetml/2006/main" count="751" uniqueCount="593">
  <si>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</si>
  <si>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</si>
  <si>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</si>
  <si>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</si>
  <si>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</si>
  <si>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</si>
  <si>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</si>
  <si>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</si>
  <si>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</si>
  <si>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</si>
  <si>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</si>
  <si>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</si>
  <si>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</si>
  <si>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</si>
  <si>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</si>
  <si>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</si>
  <si>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</si>
  <si>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</si>
  <si>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</si>
  <si>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</si>
  <si>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</si>
  <si>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</si>
  <si>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</si>
  <si>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</si>
  <si>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</si>
  <si>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</si>
  <si>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</si>
  <si>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</si>
  <si>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</si>
  <si>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</si>
  <si>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</si>
  <si>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</si>
  <si>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</si>
  <si>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</si>
  <si>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</si>
  <si>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</si>
  <si>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</si>
  <si>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</si>
  <si>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</si>
  <si>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</si>
  <si>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</si>
  <si>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</si>
  <si>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</si>
  <si>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</si>
  <si>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</si>
  <si>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</si>
  <si>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</si>
  <si>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</si>
  <si>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</si>
  <si>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</si>
  <si>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</si>
  <si>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</si>
  <si>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</si>
  <si>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</si>
  <si>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</si>
  <si>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</si>
  <si>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</si>
  <si>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</si>
  <si>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</si>
  <si>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</si>
  <si>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</si>
  <si>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</si>
  <si>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</si>
  <si>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</si>
  <si>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</si>
  <si>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</si>
  <si>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</si>
  <si>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</si>
  <si>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</si>
  <si>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</si>
  <si>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</si>
  <si>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</si>
  <si>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</si>
  <si>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</si>
  <si>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</si>
  <si>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</si>
  <si>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</si>
  <si>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</si>
  <si>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</si>
  <si>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</si>
  <si>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</si>
  <si>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</si>
  <si>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</si>
  <si>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</si>
  <si>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</si>
  <si>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</si>
  <si>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</si>
  <si>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</si>
  <si>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</si>
  <si>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</si>
  <si>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</si>
  <si>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</si>
  <si>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</si>
  <si>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</si>
  <si>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</si>
  <si>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</si>
  <si>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</si>
  <si>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</si>
  <si>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</si>
  <si>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</si>
  <si>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</si>
  <si>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</si>
  <si>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</si>
  <si>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</si>
  <si>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</si>
  <si>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</si>
  <si>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</si>
  <si>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</si>
  <si>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</si>
  <si>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</si>
  <si>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</si>
  <si>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</si>
  <si>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</si>
  <si>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</si>
  <si>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</si>
  <si>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</si>
  <si>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</si>
  <si>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</si>
  <si>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</si>
  <si>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</si>
  <si>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</si>
  <si>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</si>
  <si>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</si>
  <si>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</si>
  <si>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</si>
  <si>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</si>
  <si>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</si>
  <si>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</si>
  <si>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</si>
  <si>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</si>
  <si>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</si>
  <si>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</si>
  <si>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</si>
  <si>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</si>
  <si>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</si>
  <si>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</si>
  <si>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</si>
  <si>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</si>
  <si>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</si>
  <si>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</si>
  <si>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</si>
  <si>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</si>
  <si>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</si>
  <si>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</si>
  <si>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</si>
  <si>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</si>
  <si>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</si>
  <si>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</si>
  <si>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</si>
  <si>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</si>
  <si>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</si>
  <si>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</si>
  <si>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</si>
  <si>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</si>
  <si>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</si>
  <si>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</si>
  <si>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</si>
  <si>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</si>
  <si>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</si>
  <si>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</si>
  <si>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</si>
  <si>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</si>
  <si>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</si>
  <si>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</si>
  <si>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</si>
  <si>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</si>
  <si>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</si>
  <si>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</si>
  <si>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</si>
  <si>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</si>
  <si>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</si>
  <si>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</si>
  <si>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</si>
  <si>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</si>
  <si>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</si>
  <si>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</si>
  <si>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</si>
  <si>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</si>
  <si>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</si>
  <si>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</si>
  <si>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</si>
  <si>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</si>
  <si>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</si>
  <si>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</si>
  <si>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</si>
  <si>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</si>
  <si>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</si>
  <si>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</si>
  <si>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</si>
  <si>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</si>
  <si>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</si>
  <si>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</si>
  <si>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</si>
  <si>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</si>
  <si>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</si>
  <si>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</si>
  <si>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</si>
  <si>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</si>
  <si>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</si>
  <si>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</si>
  <si>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</si>
  <si>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</si>
  <si>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</si>
  <si>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</si>
  <si>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</si>
  <si>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</si>
  <si>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</si>
  <si>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</si>
  <si>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</si>
  <si>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</si>
  <si>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</si>
  <si>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</si>
  <si>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</si>
  <si>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</si>
  <si>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</si>
  <si>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</si>
  <si>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3.1d Other Federal Taxes and assessments deductible from premium</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</si>
  <si>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</si>
  <si>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</si>
  <si>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</si>
  <si>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</si>
  <si>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</si>
  <si>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</si>
  <si>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</si>
  <si>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</si>
  <si>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</si>
  <si>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</si>
  <si>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</si>
  <si>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</si>
  <si>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</si>
  <si>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</si>
  <si>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</si>
  <si>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</si>
  <si>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</si>
  <si>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</si>
  <si>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</si>
  <si>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</si>
  <si>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</si>
  <si>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</si>
  <si>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</si>
  <si>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</si>
  <si>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</si>
  <si>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</si>
  <si>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</si>
  <si>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</si>
  <si>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</si>
  <si>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</si>
  <si>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</si>
  <si>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</si>
  <si>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</si>
  <si>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</si>
  <si>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</si>
  <si>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</si>
  <si>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</si>
  <si>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</si>
  <si>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</si>
  <si>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</si>
  <si>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</si>
  <si>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</si>
  <si>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</si>
  <si>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</si>
  <si>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</si>
  <si>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</si>
  <si>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</si>
  <si>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</si>
  <si>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</si>
  <si>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</si>
  <si>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</si>
  <si>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</si>
  <si>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</si>
  <si>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</si>
  <si>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5.5a Taxes and assessments (exclude amounts reported in Section 3 or Line 9)</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</si>
  <si>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</si>
  <si>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</si>
  <si>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</si>
  <si>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</si>
  <si>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1.3 Improving Health Care Quality Expenses </t>
  </si>
  <si>
    <t>2.2 Federal and State taxes and licensing or regulatory fees</t>
  </si>
  <si>
    <t>1. Medical Loss Ratio Numerator</t>
  </si>
  <si>
    <t xml:space="preserve">1.8 MLR numerator </t>
  </si>
  <si>
    <t>1.9 MLR numerator Mini-Med and Student Health (using adjustment factor)</t>
  </si>
  <si>
    <t>2. Medical Loss Ratio Denominator</t>
  </si>
  <si>
    <t xml:space="preserve">2.3 MLR Denominator (Lines 2.1 - 2.2) </t>
  </si>
  <si>
    <t>4. Credibility Adjustment</t>
  </si>
  <si>
    <t xml:space="preserve">4.2 Base credibility factor </t>
  </si>
  <si>
    <t xml:space="preserve">4.3 Average deductible </t>
  </si>
  <si>
    <t xml:space="preserve">4.4 Deductible factor </t>
  </si>
  <si>
    <t xml:space="preserve">4.5 Credibility adjustment (Lines 4.2 x 4.4 (do not round)) </t>
  </si>
  <si>
    <t>3. Risk Corridors Calculation</t>
  </si>
  <si>
    <t>5. MLR Calculation (for issuers with at least 1,000 life years in the Total column of Line 4.1)</t>
  </si>
  <si>
    <t>5.1 Preliminary MLR</t>
  </si>
  <si>
    <t>5.3 Credibility-adjusted MLR (Lines 5.1a or 5.1b + 5.2)</t>
  </si>
  <si>
    <t>5.2 Credibility adjustment (Line 4.5, if applicable)</t>
  </si>
  <si>
    <t>6. Rebate Calculation</t>
  </si>
  <si>
    <t>6.1 MLR standard</t>
  </si>
  <si>
    <t>6.2 Credibility-adjusted MLR (Line 5.3)</t>
  </si>
  <si>
    <t>6.3 Adjusted earned premium (Lines 2.1 - 2.2 CY)</t>
  </si>
  <si>
    <t>6.4 Rebate amount if credibility-adjusted MLR is less than MLR standard (Lines (6.1 - 6.2) x 6.3)</t>
  </si>
  <si>
    <t>7.2f  Reserved for future use</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</si>
  <si>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</si>
  <si>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</si>
  <si>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</si>
  <si>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</si>
  <si>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</si>
  <si>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</si>
  <si>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</si>
  <si>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</si>
  <si>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</si>
  <si>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</si>
  <si>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</si>
  <si>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</si>
  <si>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</si>
  <si>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</si>
  <si>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</si>
  <si>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</si>
  <si>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</si>
  <si>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</si>
  <si>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</si>
  <si>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</si>
  <si>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</si>
  <si>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</si>
  <si>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</si>
  <si>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</si>
  <si>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</si>
  <si>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</si>
  <si>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</si>
  <si>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</si>
  <si>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</si>
  <si>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</si>
  <si>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</si>
  <si>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</si>
  <si>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</si>
  <si>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</si>
  <si>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</si>
  <si>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</si>
  <si>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</si>
  <si>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</si>
  <si>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</si>
  <si>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</si>
  <si>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</si>
  <si>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</si>
  <si>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</si>
  <si>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</si>
  <si>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</si>
  <si>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</si>
  <si>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</si>
  <si>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</si>
  <si>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</si>
  <si>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</si>
  <si>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</si>
  <si>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</si>
  <si>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</si>
  <si>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</si>
  <si>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</si>
  <si>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</si>
  <si>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</si>
  <si>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</si>
  <si>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</si>
  <si>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</si>
  <si>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</si>
  <si>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</si>
  <si>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</si>
  <si>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</si>
  <si>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</si>
  <si>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</si>
  <si>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</si>
  <si>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</si>
  <si>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1.11 Federal Risk Corridors Program net payments / (charges)</t>
  </si>
  <si>
    <t>Pt 3, Col 7, Ln 1.11/2.11/3.11/5.11/6.11</t>
  </si>
  <si>
    <t>20
Mini-Med Plans
SMALL GROUP
Total</t>
  </si>
  <si>
    <t>Part 3 MLR and Rebate Calculation</t>
  </si>
  <si>
    <t>4.1 Life-years</t>
  </si>
  <si>
    <t>Part 4 Rebate Disbursement</t>
  </si>
  <si>
    <t>Part 5 Additional Responses</t>
  </si>
  <si>
    <t>Table 1 - Base Credibility Adjustment Factors</t>
  </si>
  <si>
    <t>Table 2 - Deductible Factors</t>
  </si>
  <si>
    <t>Table 4 - Reporting Years</t>
  </si>
  <si>
    <t>Table 5 - Yes/No</t>
  </si>
  <si>
    <t>1.7 Federal Risk Corridors Program net payments / (charges)</t>
  </si>
  <si>
    <t>2.1 Premium earned including Federal and State high risk programs and adjusted for net premium stabilization program payments / (charges)</t>
  </si>
  <si>
    <t>Step 3.</t>
  </si>
  <si>
    <r>
      <rPr>
        <b/>
        <sz val="10"/>
        <rFont val="Arial"/>
        <family val="2"/>
      </rPr>
      <t>Part 1 Line 1.1</t>
    </r>
    <r>
      <rPr>
        <sz val="10"/>
        <rFont val="Arial"/>
        <family val="2"/>
      </rPr>
      <t xml:space="preserve">
(Total direct premium earned)</t>
    </r>
  </si>
  <si>
    <t>Part 2 Line 2.17</t>
  </si>
  <si>
    <r>
      <rPr>
        <b/>
        <sz val="10"/>
        <rFont val="Arial"/>
        <family val="2"/>
      </rPr>
      <t>Part 1 Line 7.5</t>
    </r>
    <r>
      <rPr>
        <sz val="10"/>
        <rFont val="Arial"/>
        <family val="2"/>
      </rPr>
      <t xml:space="preserve">
(Life-years)</t>
    </r>
  </si>
  <si>
    <t>Part 1 Line 7.4 / 12</t>
  </si>
  <si>
    <r>
      <rPr>
        <b/>
        <sz val="10"/>
        <rFont val="Arial"/>
        <family val="2"/>
      </rPr>
      <t>Part 2 Line 2.16</t>
    </r>
    <r>
      <rPr>
        <sz val="10"/>
        <rFont val="Arial"/>
        <family val="2"/>
      </rPr>
      <t xml:space="preserve">
(Total incurred claims)</t>
    </r>
  </si>
  <si>
    <t>The lesser of: Part 2 Line 2.17a or 2.17b</t>
  </si>
  <si>
    <t>Part 2 Lines 1.1 + 1.2 – 1.3 – 1.7 + 1.8 + 1.9 + 1.10 + 1.11</t>
  </si>
  <si>
    <t>Part 2 Line 2.16
Please note that on the 2011 MLR Form, this line was equal to Part 2 Lines 2.16 + 2.17</t>
  </si>
  <si>
    <t>Part 3, Line 4.5</t>
  </si>
  <si>
    <t>Part 3, Line 5.3</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</si>
  <si>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</si>
  <si>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</si>
  <si>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</si>
  <si>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1.3</t>
    </r>
    <r>
      <rPr>
        <sz val="10"/>
        <rFont val="Arial"/>
        <family val="2"/>
      </rPr>
      <t xml:space="preserve">
(Quality improvement expenses)</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</si>
  <si>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</si>
  <si>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</si>
  <si>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</si>
  <si>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1.7</t>
    </r>
    <r>
      <rPr>
        <sz val="10"/>
        <rFont val="Arial"/>
        <family val="2"/>
      </rPr>
      <t xml:space="preserve">
(Federal Risk Corridors Program payments or charges)</t>
    </r>
  </si>
  <si>
    <r>
      <rPr>
        <b/>
        <sz val="10"/>
        <rFont val="Arial"/>
        <family val="2"/>
      </rPr>
      <t>Part 3 Line 1.8</t>
    </r>
    <r>
      <rPr>
        <sz val="10"/>
        <rFont val="Arial"/>
        <family val="2"/>
      </rPr>
      <t xml:space="preserve">
(MLR numerator)</t>
    </r>
  </si>
  <si>
    <r>
      <rPr>
        <b/>
        <sz val="10"/>
        <rFont val="Arial"/>
        <family val="2"/>
      </rPr>
      <t>Part 3 Line 1.9</t>
    </r>
    <r>
      <rPr>
        <sz val="10"/>
        <rFont val="Arial"/>
        <family val="2"/>
      </rPr>
      <t xml:space="preserve">
(MLR numerator: Mini-Med and Student Health Plans)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</si>
  <si>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</si>
  <si>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</si>
  <si>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</si>
  <si>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r>
      <rPr>
        <b/>
        <sz val="10"/>
        <rFont val="Arial"/>
        <family val="2"/>
      </rPr>
      <t>Part 3 Line 4.1</t>
    </r>
    <r>
      <rPr>
        <sz val="10"/>
        <rFont val="Arial"/>
        <family val="2"/>
      </rPr>
      <t xml:space="preserve">
(Life-years to determine credibility)</t>
    </r>
  </si>
  <si>
    <r>
      <rPr>
        <b/>
        <sz val="10"/>
        <rFont val="Arial"/>
        <family val="2"/>
      </rPr>
      <t>Part 3 Line 4.2</t>
    </r>
    <r>
      <rPr>
        <sz val="10"/>
        <rFont val="Arial"/>
        <family val="2"/>
      </rPr>
      <t xml:space="preserve">
(Base credibility factor)</t>
    </r>
  </si>
  <si>
    <r>
      <rPr>
        <b/>
        <sz val="10"/>
        <rFont val="Arial"/>
        <family val="2"/>
      </rPr>
      <t>Part 3 Line 4.4</t>
    </r>
    <r>
      <rPr>
        <sz val="10"/>
        <rFont val="Arial"/>
        <family val="2"/>
      </rPr>
      <t xml:space="preserve">
(Deductible factor)</t>
    </r>
  </si>
  <si>
    <r>
      <rPr>
        <b/>
        <sz val="10"/>
        <rFont val="Arial"/>
        <family val="2"/>
      </rPr>
      <t>Part 3 Line 4.5</t>
    </r>
    <r>
      <rPr>
        <sz val="10"/>
        <rFont val="Arial"/>
        <family val="2"/>
      </rPr>
      <t xml:space="preserve">
(Credibility adjustment)</t>
    </r>
  </si>
  <si>
    <r>
      <rPr>
        <b/>
        <sz val="10"/>
        <rFont val="Arial"/>
        <family val="2"/>
      </rPr>
      <t>Part 3 Line 5.1a</t>
    </r>
    <r>
      <rPr>
        <sz val="10"/>
        <rFont val="Arial"/>
        <family val="2"/>
      </rPr>
      <t xml:space="preserve">
(Preliminary MLR)</t>
    </r>
  </si>
  <si>
    <r>
      <rPr>
        <b/>
        <sz val="10"/>
        <rFont val="Arial"/>
        <family val="2"/>
      </rPr>
      <t>Part 3 Line 5.1b</t>
    </r>
    <r>
      <rPr>
        <sz val="10"/>
        <rFont val="Arial"/>
        <family val="2"/>
      </rPr>
      <t xml:space="preserve">
(Preliminary MLR: Mini-Med and Student Health Plans)</t>
    </r>
  </si>
  <si>
    <r>
      <rPr>
        <b/>
        <sz val="10"/>
        <rFont val="Arial"/>
        <family val="2"/>
      </rPr>
      <t>Part 3 Line 5.3</t>
    </r>
    <r>
      <rPr>
        <sz val="10"/>
        <rFont val="Arial"/>
        <family val="2"/>
      </rPr>
      <t xml:space="preserve">
(Credibility-adjusted MLR)</t>
    </r>
  </si>
  <si>
    <r>
      <rPr>
        <b/>
        <sz val="10"/>
        <rFont val="Arial"/>
        <family val="2"/>
      </rPr>
      <t>Part 3 Line 6.1</t>
    </r>
    <r>
      <rPr>
        <sz val="10"/>
        <rFont val="Arial"/>
        <family val="2"/>
      </rPr>
      <t xml:space="preserve">
(MLR standard)</t>
    </r>
  </si>
  <si>
    <r>
      <rPr>
        <b/>
        <sz val="10"/>
        <rFont val="Arial"/>
        <family val="2"/>
      </rPr>
      <t>Part 3 Line 6.4</t>
    </r>
    <r>
      <rPr>
        <sz val="10"/>
        <rFont val="Arial"/>
        <family val="2"/>
      </rPr>
      <t xml:space="preserve">
(Rebate amount)</t>
    </r>
  </si>
  <si>
    <r>
      <rPr>
        <b/>
        <sz val="10"/>
        <rFont val="Arial"/>
        <family val="2"/>
      </rPr>
      <t>Column "Total as of 12/31/YY":</t>
    </r>
    <r>
      <rPr>
        <sz val="10"/>
        <rFont val="Arial"/>
        <family val="2"/>
      </rPr>
      <t xml:space="preserve">
Part 2 Lines 2.1a + 2.2a – 2.3 + 2.4a – 2.5 + 2.6a – 2.7 + 2.8a + 2.9a – 2.10 + 2.11a + 2.11b – 2.11c – 2.12a + 2.12b + 2.13 + 2.14 + 2.15
</t>
    </r>
    <r>
      <rPr>
        <b/>
        <sz val="10"/>
        <rFont val="Arial"/>
        <family val="2"/>
      </rPr>
      <t>All other columns ("3/31/YY", "Dual Contract", "Deferred PY1", "Deferred CY"):</t>
    </r>
    <r>
      <rPr>
        <sz val="10"/>
        <rFont val="Arial"/>
        <family val="2"/>
      </rPr>
      <t xml:space="preserve">
Part 2 Lines 2.1b + 2.2b + 2.4b + 2.6b – 2.7 + 2.8b + 2.9b + 2.11a + 2.11b – 2.12a + 2.13 + 2.14 + 2.15</t>
    </r>
  </si>
  <si>
    <r>
      <rPr>
        <b/>
        <sz val="10"/>
        <rFont val="Arial"/>
        <family val="2"/>
      </rPr>
      <t>Column "Total":</t>
    </r>
    <r>
      <rPr>
        <sz val="10"/>
        <rFont val="Arial"/>
        <family val="2"/>
      </rPr>
      <t xml:space="preserve">
   ● if Column "Total" Part 3 Line 4.1 &lt; 1,000 or ≥ 75,000: 
      0 (zero)
   ● if Column "PY2" Part 3 Line 4.1 ≥ 1,000 and Line 5.1a or 5.1b &lt; Line 6.1, and 
         Column "PY1" Part 3 Line 4.1 ≥ 1,000 and Line 5.1a or 5.1b &lt; Line 6.1, and
         Column "CY"   Part 3 Line 4.1 ≥ 1,000 and Line 5.1a or 5.1b &lt; Line 6.1:
      0 (zero)
   ● if 1,000 ≤ Column "Total" Part 3 Line 4.1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4.1 Column "Total": 
y2 = y1 + [(y3 – y1) / (x3 – x1)] * (x2 – x1)
</t>
    </r>
    <r>
      <rPr>
        <u/>
        <sz val="10"/>
        <rFont val="Arial"/>
        <family val="2"/>
      </rPr>
      <t>Linear Interpolation Example</t>
    </r>
    <r>
      <rPr>
        <sz val="10"/>
        <rFont val="Arial"/>
        <family val="2"/>
      </rPr>
      <t>: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5.1 Total Column, then round the resulting credibility-adjusted MLR to 3 decimal places (e.g. 80.1%) and enter on Part 3 Line 5.3.</t>
    </r>
  </si>
  <si>
    <r>
      <rPr>
        <b/>
        <sz val="10"/>
        <rFont val="Arial"/>
        <family val="2"/>
      </rPr>
      <t>Column "Total":</t>
    </r>
    <r>
      <rPr>
        <sz val="10"/>
        <rFont val="Arial"/>
        <family val="2"/>
      </rPr>
      <t xml:space="preserve">
   ● if Part 3 Line 4.3 &lt; 2,500: 
      1.000
   ● if Part 3 Line 4.3 ≥ 10,000: 
      1.736
   ● if 2,500 ≤ Part 3 Line 4.3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4.3 Column "Total": 
y2 = y1 + [(y3 – y1) / (x3 – x1)] * (x2 – x1)
</t>
    </r>
    <r>
      <rPr>
        <u/>
        <sz val="10"/>
        <rFont val="Arial"/>
        <family val="2"/>
      </rPr>
      <t>Linear interpolation example</t>
    </r>
    <r>
      <rPr>
        <sz val="10"/>
        <rFont val="Arial"/>
        <family val="2"/>
      </rPr>
      <t>: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5.1, then round the result to 3 decimal places (e.g. 80.1%) and enter on Part 3 Line 5.3.</t>
    </r>
  </si>
  <si>
    <r>
      <rPr>
        <b/>
        <sz val="10"/>
        <rFont val="Arial"/>
        <family val="2"/>
      </rPr>
      <t>Column "Total":</t>
    </r>
    <r>
      <rPr>
        <sz val="10"/>
        <rFont val="Arial"/>
        <family val="2"/>
      </rPr>
      <t xml:space="preserve">
   ● if Column "Total" Part 3 Line 4.1 &lt; 1,000 or ≥ 75,000: 
      0 (zero)
   ● if Column "PY2" Part 3 Line 4.1 ≥ 1,000 and Line 5.1a or 5.1b &lt; Line 6.1, and 
         Column "PY1" Part 3 Line 4.1 ≥ 1,000 and Line 5.1a or 5.1b &lt; Line 6.1, and
         Column "CY"   Part 3 Line 4.1 ≥ 1,000 and Line 5.1a or 5.1b &lt; Line 6.1:
      0 (zero)
   ● if 1,000 ≤ Column "Total" Part 3 Line 4.1 &lt; 75,000 and none of the conditions above apply: 
      Part 3 Line 4.2 x 4.4 (do not round)</t>
    </r>
  </si>
  <si>
    <r>
      <rPr>
        <b/>
        <sz val="10"/>
        <rFont val="Arial"/>
        <family val="2"/>
      </rPr>
      <t>Columns "PY2", "PY1", "CY", "Total":</t>
    </r>
    <r>
      <rPr>
        <sz val="10"/>
        <rFont val="Arial"/>
        <family val="2"/>
      </rPr>
      <t xml:space="preserve">
   ● if Part 3 Line 4.1 &lt; 1,000: 
      blank
   ● if Part 3 Line 4.1 ≥ 1,000: 
      Part 3 Lines 1.8 / 2.3 (do not round)</t>
    </r>
  </si>
  <si>
    <r>
      <rPr>
        <b/>
        <sz val="10"/>
        <rFont val="Arial"/>
        <family val="2"/>
      </rPr>
      <t>Columns "PY2", "PY1", "CY", "Total":</t>
    </r>
    <r>
      <rPr>
        <sz val="10"/>
        <rFont val="Arial"/>
        <family val="2"/>
      </rPr>
      <t xml:space="preserve">
   ● if Part 3 Line 4.1 &lt; 1,000: 
      blank
   ● if Part 3 Line 4.1 ≥ 1,000: 
      Part 3 Lines 1.9 / 2.3 (do not round)</t>
    </r>
  </si>
  <si>
    <r>
      <rPr>
        <b/>
        <sz val="10"/>
        <rFont val="Arial"/>
        <family val="2"/>
      </rPr>
      <t>Column "Total":</t>
    </r>
    <r>
      <rPr>
        <sz val="10"/>
        <rFont val="Arial"/>
        <family val="2"/>
      </rPr>
      <t xml:space="preserve">
   ● if Column "Total" Part 3 Line 4.1 &lt; 1,000: 
      blank
   ● if Column "Total" Part 3 Line 4.1 ≥ 1,000: 
      Health Insurance Coverage columns:    Part 3 Lines 5.1a + 5.2
      Mini-Med and Student Health columns:  Part 3 Lines 5.1b + 5.2
   (round to three decimal places, e.g. 0.801 or 80.1%)</t>
    </r>
  </si>
  <si>
    <r>
      <rPr>
        <b/>
        <sz val="10"/>
        <rFont val="Arial"/>
        <family val="2"/>
      </rPr>
      <t>Column "Total":</t>
    </r>
    <r>
      <rPr>
        <sz val="10"/>
        <rFont val="Arial"/>
        <family val="2"/>
      </rPr>
      <t xml:space="preserve">
   ● if Column "Total" Part 3 Line 4.1 &lt; 1,000: 
      blank
   ● if Column "Total" Part 3 Line 4.1 ≥ 1,000: 
      Part 3 Column "CY", Lines 2.1 – 2.2 (if negative, set to 0 (zero))</t>
    </r>
  </si>
  <si>
    <r>
      <rPr>
        <b/>
        <sz val="10"/>
        <rFont val="Arial"/>
        <family val="2"/>
      </rPr>
      <t>Column "Total":</t>
    </r>
    <r>
      <rPr>
        <sz val="10"/>
        <rFont val="Arial"/>
        <family val="2"/>
      </rPr>
      <t xml:space="preserve">
   ● if Column "Total" Part 3 Line 4.1 &lt; 1,000: 
      0 (zero)
   ● if Column "Total" Part 3 Line 4.1 ≥ 1,000 and Part 3 Line 6.2 ≥ Line 6.1: 
      0 (zero)
   ● if Column "Total" Part 3 Line 4.1 ≥ 1,000 and Part 3 Line 6.2 &lt; Line 6.1: 
      Part 3 (Lines 6.1 – 6.2) x Line 6.3</t>
    </r>
  </si>
  <si>
    <t>2012
Individual</t>
  </si>
  <si>
    <t>2013
Individual</t>
  </si>
  <si>
    <t>2014
Individual</t>
  </si>
  <si>
    <t>State or Territory Name</t>
  </si>
  <si>
    <t>Table 3 - State and Territory Names and MLR Standards</t>
  </si>
  <si>
    <t>2012
Small Group</t>
  </si>
  <si>
    <t>2013
Small Group</t>
  </si>
  <si>
    <t>2014
Small Group</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</si>
  <si>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</si>
  <si>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</si>
  <si>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</si>
  <si>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r>
      <rPr>
        <b/>
        <sz val="10"/>
        <rFont val="Arial"/>
        <family val="2"/>
      </rPr>
      <t>Step 1.</t>
    </r>
    <r>
      <rPr>
        <sz val="10"/>
        <rFont val="Arial"/>
        <family val="2"/>
      </rPr>
      <t xml:space="preserve">  Download the HIOS template file(s) from the HIOS MLR module.  You must use these template file(s) to submit MLR data (and Risk Corridors data, if any) through HIOS.  Do </t>
    </r>
    <r>
      <rPr>
        <u/>
        <sz val="10"/>
        <rFont val="Arial"/>
        <family val="2"/>
      </rPr>
      <t>not</t>
    </r>
    <r>
      <rPr>
        <sz val="10"/>
        <rFont val="Arial"/>
        <family val="2"/>
      </rPr>
      <t xml:space="preserve"> attempt to upload the MLR Form or Risk Corridors Form posted on the MLR page of CCIIO's website, or this MLR Calculator file, into HIOS.</t>
    </r>
  </si>
  <si>
    <t>(a) To ensure that the MLR Calculator functions correctly, do NOT insert or delete rows or columns anywhere in this file.</t>
  </si>
  <si>
    <t>(c) Populate all relevant blank cells on Parts 1, 2, and 3 of this MLR Calculator file.  Do not alter the green cells, as these contain formulas.</t>
  </si>
  <si>
    <t xml:space="preserve">(i) Optionally, populate all relevant blank cells on Parts 4 and 5, if you wish the MLR Calculator to automatically copy these data to the HIOS template.  </t>
  </si>
  <si>
    <t>5.1a  Preliminary MLR (Lines 1.8 / 2.3)</t>
  </si>
  <si>
    <t>5.1b  Preliminary MLR: Mini-Med and Student Health  (Lines 1.9 / 2.3)</t>
  </si>
  <si>
    <t>1.14 Advance payments of the premium tax credit received from HHS (informational only; already included in Lines 1.1-1.11)</t>
  </si>
  <si>
    <t>1.2 Adjusted incurred claims as of 3/31 of the year following the MLR reporting year</t>
  </si>
  <si>
    <t>7.2 Risk Corridors claims liabilities/reserves true-up (Lines 7.2b - 7.2a)</t>
  </si>
  <si>
    <t>2015
Individual</t>
  </si>
  <si>
    <t>2015
Small Group</t>
  </si>
  <si>
    <t>3.3 Profit for risk corridors calculation (the greater of Lines 3.3a or 3.3b)</t>
  </si>
  <si>
    <t>3.4 Allowable administrative costs (the lesser of Lines 3.4a or 3.4b)</t>
  </si>
  <si>
    <r>
      <rPr>
        <b/>
        <sz val="10"/>
        <rFont val="Arial"/>
        <family val="2"/>
      </rPr>
      <t>Part 3 Line 3.4b</t>
    </r>
    <r>
      <rPr>
        <sz val="10"/>
        <rFont val="Arial"/>
        <family val="2"/>
      </rPr>
      <t xml:space="preserve">
(Capped administrative costs)</t>
    </r>
  </si>
  <si>
    <r>
      <rPr>
        <b/>
        <sz val="10"/>
        <rFont val="Arial"/>
        <family val="2"/>
      </rPr>
      <t>Column "RC":</t>
    </r>
    <r>
      <rPr>
        <sz val="10"/>
        <rFont val="Arial"/>
        <family val="2"/>
      </rPr>
      <t xml:space="preserve">
The greater of: Part 3 Lines 3.3a or 3.3b</t>
    </r>
  </si>
  <si>
    <r>
      <rPr>
        <b/>
        <sz val="10"/>
        <rFont val="Arial"/>
        <family val="2"/>
      </rPr>
      <t>Column "RC":</t>
    </r>
    <r>
      <rPr>
        <sz val="10"/>
        <rFont val="Arial"/>
        <family val="2"/>
      </rPr>
      <t xml:space="preserve">
The lesser of: Part 3 Lines 3.4a or 3.4b</t>
    </r>
  </si>
  <si>
    <t>3.4a  Profit and administrative costs (Lines 3.2 + 3.3 + 2.2)</t>
  </si>
  <si>
    <r>
      <rPr>
        <b/>
        <sz val="10"/>
        <rFont val="Arial"/>
        <family val="2"/>
      </rPr>
      <t>Part 3 Line 3.3</t>
    </r>
    <r>
      <rPr>
        <sz val="10"/>
        <rFont val="Arial"/>
        <family val="2"/>
      </rPr>
      <t xml:space="preserve">
(Profit for risk corridors calculation)</t>
    </r>
  </si>
  <si>
    <r>
      <rPr>
        <b/>
        <sz val="10"/>
        <rFont val="Arial"/>
        <family val="2"/>
      </rPr>
      <t>Individual, Small Group, and Large Group Columns, except DC, MA, and VT merged markets:</t>
    </r>
    <r>
      <rPr>
        <sz val="10"/>
        <rFont val="Arial"/>
        <family val="2"/>
      </rPr>
      <t xml:space="preserve">
Part 3, Lines 2.1 – 2.2
</t>
    </r>
    <r>
      <rPr>
        <b/>
        <sz val="10"/>
        <rFont val="Arial"/>
        <family val="2"/>
      </rPr>
      <t>Individual and Small Group Columns, if Business State is DC, MA, or VT:</t>
    </r>
    <r>
      <rPr>
        <sz val="10"/>
        <rFont val="Arial"/>
        <family val="2"/>
      </rPr>
      <t xml:space="preserve">
(Part 3, Individual Column, Lines 2.1 – 2.2) + (Part 3, Small Group Column, Lines 2.1 – 2.2)</t>
    </r>
  </si>
  <si>
    <r>
      <rPr>
        <b/>
        <sz val="10"/>
        <rFont val="Arial"/>
        <family val="2"/>
      </rPr>
      <t>Column "RC", except DC, MA, and VT merged markets:</t>
    </r>
    <r>
      <rPr>
        <sz val="10"/>
        <rFont val="Arial"/>
        <family val="2"/>
      </rPr>
      <t xml:space="preserve">
Part 1 Lines 5.1 + 5.2 + 5.3 + 5.4 + 5.5 + 5.6, Column [RC] "3/31/YY"
</t>
    </r>
    <r>
      <rPr>
        <b/>
        <sz val="10"/>
        <rFont val="Arial"/>
        <family val="2"/>
      </rPr>
      <t>Column "RC", if Business State is DC, MA, or VT:</t>
    </r>
    <r>
      <rPr>
        <sz val="10"/>
        <rFont val="Arial"/>
        <family val="2"/>
      </rPr>
      <t xml:space="preserve">
(Part 1, Lines 5.1 + 5.2 + 5.3 + 5.4 + 5.5 + 5.6, Individual Column [RC] "3/31/YY") + (Part 1, Lines 5.1 + 5.2 + 5.3 + 5.4 + 5.5 + 5.6, Small Group Column [RC] "3/31/YY")</t>
    </r>
  </si>
  <si>
    <r>
      <rPr>
        <b/>
        <sz val="10"/>
        <rFont val="Arial"/>
        <family val="2"/>
      </rPr>
      <t>Column "RC", except DC, MA, and VT merged markets:</t>
    </r>
    <r>
      <rPr>
        <sz val="10"/>
        <rFont val="Arial"/>
        <family val="2"/>
      </rPr>
      <t xml:space="preserve">
Part 3 Lines 2.1 – 3.4
</t>
    </r>
    <r>
      <rPr>
        <b/>
        <sz val="10"/>
        <rFont val="Arial"/>
        <family val="2"/>
      </rPr>
      <t>Column "RC", if Business State is DC, MA, or VT:</t>
    </r>
    <r>
      <rPr>
        <sz val="10"/>
        <rFont val="Arial"/>
        <family val="2"/>
      </rPr>
      <t xml:space="preserve">
(Part 3 Line 2.1 Individual Column + Part 3 Line 2.1 Small Group Column) – Part 3 Line 3.4</t>
    </r>
  </si>
  <si>
    <r>
      <rPr>
        <b/>
        <sz val="10"/>
        <rFont val="Arial"/>
        <family val="2"/>
      </rPr>
      <t>Column "RC", except DC, MA, and VT merged markets:</t>
    </r>
    <r>
      <rPr>
        <sz val="10"/>
        <rFont val="Arial"/>
        <family val="2"/>
      </rPr>
      <t xml:space="preserve">
20% x (Part 3 Lines 2.1 – 2.2) + Part 3 Line 2.2
</t>
    </r>
    <r>
      <rPr>
        <b/>
        <sz val="10"/>
        <rFont val="Arial"/>
        <family val="2"/>
      </rPr>
      <t>Column "RC", if Business State is DC, MA, or VT:</t>
    </r>
    <r>
      <rPr>
        <sz val="10"/>
        <rFont val="Arial"/>
        <family val="2"/>
      </rPr>
      <t xml:space="preserve">
20% x (Part 3 Line 2.1 Individual Column – Part 3 Line 2.2 Individual Column + Part 3 Line 2.1 Small Group Column – Part 3 Line 2.2 Small Group Column) + (Part 3 Line 2.2 Individual Column + Part 3 Line 2.2 Small Group Column)</t>
    </r>
  </si>
  <si>
    <r>
      <rPr>
        <b/>
        <sz val="10"/>
        <rFont val="Arial"/>
        <family val="2"/>
      </rPr>
      <t>Part 3 Line 3.1</t>
    </r>
    <r>
      <rPr>
        <sz val="10"/>
        <rFont val="Arial"/>
        <family val="2"/>
      </rPr>
      <t xml:space="preserve">
(Allowable costs)</t>
    </r>
  </si>
  <si>
    <r>
      <rPr>
        <b/>
        <sz val="10"/>
        <rFont val="Arial"/>
        <family val="2"/>
      </rPr>
      <t>Part 3 Line 3.2</t>
    </r>
    <r>
      <rPr>
        <sz val="10"/>
        <rFont val="Arial"/>
        <family val="2"/>
      </rPr>
      <t xml:space="preserve">
(Administrative costs excluding Taxes)</t>
    </r>
  </si>
  <si>
    <r>
      <rPr>
        <b/>
        <sz val="10"/>
        <rFont val="Arial"/>
        <family val="2"/>
      </rPr>
      <t>Part 3 Line 3.3a</t>
    </r>
    <r>
      <rPr>
        <sz val="10"/>
        <rFont val="Arial"/>
        <family val="2"/>
      </rPr>
      <t xml:space="preserve">
(Earned profit)</t>
    </r>
  </si>
  <si>
    <r>
      <rPr>
        <b/>
        <sz val="10"/>
        <rFont val="Arial"/>
        <family val="2"/>
      </rPr>
      <t>Part 3 Line 3.3b</t>
    </r>
    <r>
      <rPr>
        <sz val="10"/>
        <rFont val="Arial"/>
        <family val="2"/>
      </rPr>
      <t xml:space="preserve">
(Capped profit)</t>
    </r>
  </si>
  <si>
    <r>
      <rPr>
        <b/>
        <sz val="10"/>
        <rFont val="Arial"/>
        <family val="2"/>
      </rPr>
      <t>Part 3 Line 3.4</t>
    </r>
    <r>
      <rPr>
        <sz val="10"/>
        <rFont val="Arial"/>
        <family val="2"/>
      </rPr>
      <t xml:space="preserve">
(Allowable administrative costs)</t>
    </r>
  </si>
  <si>
    <t>7.2a  Adjusted incurred claims as reported on MLR Form for the prior benefit year</t>
  </si>
  <si>
    <t>7.2b  Adjusted incurred claims from the prior year, restated as of 3/31 of the year following the benefit year</t>
  </si>
  <si>
    <t>7.2c  Reserved for future use</t>
  </si>
  <si>
    <t>7.2d  Reserved for future use</t>
  </si>
  <si>
    <t>7.2e  Reserved for future use</t>
  </si>
  <si>
    <t>Marketplace:</t>
  </si>
  <si>
    <t>1.9 Federal Transitional Reinsurance Program payments expected from HHS (as indicated by HHS as of 6/30)</t>
  </si>
  <si>
    <t>1.10 Federal Risk Adjustment Program net payments expected from HHS / (charges payable to HHS) (as indicated by HHS as of 6/30)</t>
  </si>
  <si>
    <r>
      <rPr>
        <b/>
        <sz val="10"/>
        <rFont val="Arial"/>
        <family val="2"/>
      </rPr>
      <t>Column "RC", except DC, MA, and VT merged markets:</t>
    </r>
    <r>
      <rPr>
        <sz val="10"/>
        <rFont val="Arial"/>
        <family val="2"/>
      </rPr>
      <t xml:space="preserve">
Part 3 Lines 1.2 + 1.3 – 1.4 – 1.5 – 1.6 + 7.2
</t>
    </r>
    <r>
      <rPr>
        <b/>
        <sz val="10"/>
        <rFont val="Arial"/>
        <family val="2"/>
      </rPr>
      <t>Column "RC", if Business State is DC, MA, or VT:</t>
    </r>
    <r>
      <rPr>
        <sz val="10"/>
        <rFont val="Arial"/>
        <family val="2"/>
      </rPr>
      <t xml:space="preserve">
(Part 3, Individual Column, Lines 1.2 + 1.3 – 1.4 – 1.5 – 1.6 + 7.2) + (Part 3, Small Group Column, Lines 1.2 + 1.3 – 1.4 – 1.5 – 1.6 + 7.2)</t>
    </r>
  </si>
  <si>
    <r>
      <rPr>
        <b/>
        <sz val="10"/>
        <rFont val="Arial"/>
        <family val="2"/>
      </rPr>
      <t>Column "RC":</t>
    </r>
    <r>
      <rPr>
        <sz val="10"/>
        <rFont val="Arial"/>
        <family val="2"/>
      </rPr>
      <t xml:space="preserve">
Part 3 Lines 3.2 + 3.3 + 2.2</t>
    </r>
  </si>
  <si>
    <t>3.1 Allowable costs (Lines 1.2 + 1.3 - 1.4 - 1.5 - 1.6 + 7.2)</t>
  </si>
  <si>
    <r>
      <t>3.2 Administrative costs excluding taxes (</t>
    </r>
    <r>
      <rPr>
        <sz val="10"/>
        <rFont val="Arial"/>
        <family val="2"/>
      </rPr>
      <t>Part 1 Lines 5.1 + 5.2 + 5.3 + 5.4 + 5.5a + 5.5b + 5.6)</t>
    </r>
  </si>
  <si>
    <r>
      <t xml:space="preserve">7. </t>
    </r>
    <r>
      <rPr>
        <b/>
        <sz val="13"/>
        <color indexed="56"/>
        <rFont val="Arial"/>
        <family val="2"/>
      </rPr>
      <t>Temporary Adjustments</t>
    </r>
  </si>
  <si>
    <t>1.5 Federal Transitional Reinsurance Program payments expected from HHS (as indicated by HHS as of 6/30)</t>
  </si>
  <si>
    <t>1.6 Federal Risk Adjustment Program net payments expected from HHS / (charges payable to HHS) (as indicated by HHS as of 6/30)</t>
  </si>
  <si>
    <r>
      <rPr>
        <b/>
        <sz val="10"/>
        <rFont val="Arial"/>
        <family val="2"/>
      </rPr>
      <t>Part 3 Line 3.4a</t>
    </r>
    <r>
      <rPr>
        <sz val="10"/>
        <rFont val="Arial"/>
        <family val="2"/>
      </rPr>
      <t xml:space="preserve">
(Profit and administrative costs)</t>
    </r>
  </si>
  <si>
    <r>
      <rPr>
        <b/>
        <sz val="10"/>
        <rFont val="Arial"/>
        <family val="2"/>
      </rPr>
      <t>Column "RC", except DC, MA, and VT merged markets:</t>
    </r>
    <r>
      <rPr>
        <sz val="10"/>
        <rFont val="Arial"/>
        <family val="2"/>
      </rPr>
      <t xml:space="preserve">
3% x (Part 3 Lines 2.1 – 2.2)
</t>
    </r>
    <r>
      <rPr>
        <b/>
        <sz val="10"/>
        <rFont val="Arial"/>
        <family val="2"/>
      </rPr>
      <t>Column "RC", if Business State is DC, MA, or VT:</t>
    </r>
    <r>
      <rPr>
        <sz val="10"/>
        <rFont val="Arial"/>
        <family val="2"/>
      </rPr>
      <t xml:space="preserve">
3% x (Part 3 Line 2.1 Individual Column – Part 3 Line 2.2 Individual Column + Part 3 Line 2.1 Small Group Column – Part 3 Line 2.2 Small Group Column)</t>
    </r>
  </si>
  <si>
    <r>
      <rPr>
        <b/>
        <sz val="10"/>
        <rFont val="Arial"/>
        <family val="2"/>
      </rPr>
      <t>Part 1 Line 2.11</t>
    </r>
    <r>
      <rPr>
        <sz val="10"/>
        <rFont val="Arial"/>
        <family val="2"/>
      </rPr>
      <t xml:space="preserve">
(Allowable claims recovered through fraud reduction efforts)</t>
    </r>
  </si>
  <si>
    <r>
      <rPr>
        <b/>
        <sz val="10"/>
        <rFont val="Arial"/>
        <family val="2"/>
      </rPr>
      <t>Part 2 Line 2.17</t>
    </r>
    <r>
      <rPr>
        <sz val="10"/>
        <rFont val="Arial"/>
        <family val="2"/>
      </rPr>
      <t xml:space="preserve">
(Allowable claims recovered through fraud reduction efforts)</t>
    </r>
  </si>
  <si>
    <t>2.11 Allowable claims recovered through fraud reduction efforts (MLR Form Part 2, Line 2.17)</t>
  </si>
  <si>
    <t>2.17 Allowable claims recovered through fraud reduction efforts (the smaller of Lines 2.17a or 2.17b)</t>
  </si>
  <si>
    <t>1.4 Reconciled payments of cost-sharing reductions</t>
  </si>
  <si>
    <t>2.18 Reconciled payments of cost-sharing reductions</t>
  </si>
  <si>
    <t>3.3a  Earned profit (Lines 2.1 - 3.1 - 2.2 - 3.2)</t>
  </si>
  <si>
    <r>
      <rPr>
        <b/>
        <sz val="10"/>
        <rFont val="Arial"/>
        <family val="2"/>
      </rPr>
      <t>Column "RC", except DC, MA, and VT merged markets:</t>
    </r>
    <r>
      <rPr>
        <sz val="10"/>
        <rFont val="Arial"/>
        <family val="2"/>
      </rPr>
      <t xml:space="preserve">
Part 3 Lines 2.1 – 3.1 – 2.2 – 3.2
</t>
    </r>
    <r>
      <rPr>
        <b/>
        <sz val="10"/>
        <rFont val="Arial"/>
        <family val="2"/>
      </rPr>
      <t>Column "RC", if Business State is DC, MA, or VT:</t>
    </r>
    <r>
      <rPr>
        <sz val="10"/>
        <rFont val="Arial"/>
        <family val="2"/>
      </rPr>
      <t xml:space="preserve">
(Part 3, Individual Column, Lines 2.1 – 3.1 – 2.2 – 3.2) + (Part 3, Small Group Column, Lines 2.1 – 2.2)</t>
    </r>
  </si>
  <si>
    <t>2
Health Insurance
INDIVIDUAL
Total as of 3/31/17</t>
  </si>
  <si>
    <t>3
Health Insurance
INDIVIDUAL
Dual Contracts
(Included in Total as of 3/31/17)</t>
  </si>
  <si>
    <t>2A
Health Insurance
INDIVIDUAL
[Risk Corridors]
Total as of 3/31/17</t>
  </si>
  <si>
    <t>7
Health Insurance
SMALL GROUP
Total as of 3/31/17</t>
  </si>
  <si>
    <t>8
Health Insurance
SMALL GROUP
Dual Contracts
(Included in Total as of 3/31/17)</t>
  </si>
  <si>
    <t>7A
Health Insurance
SMALL GROUP
[Risk Corridors]
Total as of 3/31/17</t>
  </si>
  <si>
    <t>12
Health Insurance
LARGE GROUP
Total as of 3/31/17</t>
  </si>
  <si>
    <t>13
Health Insurance
LARGE GROUP
Dual Contracts
(Included in Total as of 3/31/17)</t>
  </si>
  <si>
    <t>17
Mini-Med
INDIVIDUAL
Total as of 3/31/17</t>
  </si>
  <si>
    <t>18
Mini-Med
INDIVIDUAL
Dual Contracts
(Included in Total as of 3/31/17)</t>
  </si>
  <si>
    <t>20
Mini-Med
SMALL GROUP
Total as of 3/31/17</t>
  </si>
  <si>
    <t>21
Mini-Med
SMALL GROUP
Dual Contracts
(Included in Total as of 3/31/17)</t>
  </si>
  <si>
    <t>23
Mini-Med
LARGE GROUP
Total as of 3/31/17</t>
  </si>
  <si>
    <t>24
Mini-Med
LARGE GROUP
Dual Contracts
(Included in Total as of 3/31/17)</t>
  </si>
  <si>
    <t>26
Expat
SMALL GROUP
Total as of 3/31/17</t>
  </si>
  <si>
    <t>27
Expat
SMALL GROUP
Dual Contracts
(Included in Total as of 3/31/17)</t>
  </si>
  <si>
    <t>31
Expat
LARGE GROUP
Total as of 3/31/17</t>
  </si>
  <si>
    <t>32
Expat
LARGE GROUP
Dual Contracts
(Included in Total as of 3/31/17)</t>
  </si>
  <si>
    <t>36
Student Health
INDIVIDUAL
Total as of 3/31/17</t>
  </si>
  <si>
    <t>37
Student Health
INDIVIDUAL
Dual Contracts
(Included in Total as of 3/31/17)</t>
  </si>
  <si>
    <t>1
Health Insurance
INDIVIDUAL
Total as of 12/31/16</t>
  </si>
  <si>
    <t>6
Health Insurance
SMALL GROUP
Total as of 12/31/16</t>
  </si>
  <si>
    <t>11
Health Insurance
LARGE GROUP
Total as of 12/31/16</t>
  </si>
  <si>
    <t>16
Mini-Med
INDIVIDUAL
Total as of 12/31/16</t>
  </si>
  <si>
    <t>19
Mini-Med
SMALL GROUP
Total as of 12/31/16</t>
  </si>
  <si>
    <t>22
Mini-Med
LARGE GROUP
Total as of 12/31/16</t>
  </si>
  <si>
    <t>25
Expat
SMALL GROUP
Total as of 12/31/16</t>
  </si>
  <si>
    <t>30
Expat
LARGE GROUP
Total as of 12/31/16</t>
  </si>
  <si>
    <t>35
Student Health
INDIVIDUAL
Total as of 12/31/16</t>
  </si>
  <si>
    <t>40
Government Program Plans 
Total as of 12/31/16</t>
  </si>
  <si>
    <t>41
Other Health Business 
Total as of 12/31/16</t>
  </si>
  <si>
    <t>42
Medicare MLR Business
Total as of 12/31/16</t>
  </si>
  <si>
    <t>43
Uninsured Plans
Total as of 12/31/16</t>
  </si>
  <si>
    <t>44
Grand Total
Total as of 12/31/16</t>
  </si>
  <si>
    <t>7.1 ACA assessments on non-calendar year policies (not applicable to 2016)</t>
  </si>
  <si>
    <t>3.3b  Capped profit (3% x (Lines 2.1 - 2.2))</t>
  </si>
  <si>
    <t>3.4b  Capped administrative costs (20% x (Lines 2.1 - 2.2) + Line 2.2)</t>
  </si>
  <si>
    <t>3.5 Risk corridors target amount (Lines 2.1 - 3.4)</t>
  </si>
  <si>
    <t>3.6 Risk corridors aggregate amount by market (from Risk Corridors Plan-Level Data Form, Part 3 Line 5)</t>
  </si>
  <si>
    <t>3.7 Risk corridors payment expected from HHS or charge payable to HHS (from Risk Corridors Plan-Level Data Form, Part 3 Line 6)</t>
  </si>
  <si>
    <t>6.7 Optional: unpaid rebate liability (Lines 6.5 - 6.6)</t>
  </si>
  <si>
    <t>2016
Individual</t>
  </si>
  <si>
    <t>2016
Small Group</t>
  </si>
  <si>
    <t>2011
Individual</t>
  </si>
  <si>
    <t>2011
Small Group</t>
  </si>
  <si>
    <t>3.a Total amount of rebates (from Part 3, Line 6.4 or 6.8)</t>
  </si>
  <si>
    <t>INSTRUCTIONS FOR USING THE MLR CALCULATOR WITH THE 2016 MLR ANNUAL REPORTING FORM</t>
  </si>
  <si>
    <t>(b) Populate "Business in the State of" and "Federal Tax Exempt" fields on the Company Information tab of this MLR Calculator file.</t>
  </si>
  <si>
    <t>(d) If your company did not have any QHPs in 2016, skip to Step 4.
     If your company had QHPs in 2016, populate all relevant cells of the Risk Corridors Plan-Level Data template that you downloaded from HIOS.  Use the calculated amounts from Part 3, Columns 4A and 8A of this MLR Calculator file to complete Tab 3 of the Risk Corridors template.  The Risk Corridors template contains formulas and will perform calculations automatically.</t>
  </si>
  <si>
    <t>(d) Copy the amounts from Tab 3, Lines 5 and 6 of the completed Risk Corridors template to Part 3, Lines 3.6 and 3.7 of this MLR Calculator file.</t>
  </si>
  <si>
    <r>
      <t>(i) Use the calculated fields (green cells) in Parts 1, 2, 3, and 4 of this Calculator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</si>
  <si>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t>2016 MLR Annual Reporting Form: Formula Resource</t>
  </si>
  <si>
    <t>2016 Form Line</t>
  </si>
  <si>
    <t>2016 Form Calculation References</t>
  </si>
  <si>
    <r>
      <rPr>
        <b/>
        <sz val="10"/>
        <rFont val="Arial"/>
        <family val="2"/>
      </rPr>
      <t>Column "CY":</t>
    </r>
    <r>
      <rPr>
        <sz val="10"/>
        <rFont val="Arial"/>
        <family val="2"/>
      </rPr>
      <t xml:space="preserve">
Part 2, Line 2.18, Columns "3/31/YY" + "Deferred PY" – "Deferred CY"
</t>
    </r>
    <r>
      <rPr>
        <b/>
        <sz val="10"/>
        <rFont val="Arial"/>
        <family val="2"/>
      </rPr>
      <t>Column "RC":</t>
    </r>
    <r>
      <rPr>
        <sz val="10"/>
        <rFont val="Arial"/>
        <family val="2"/>
      </rPr>
      <t xml:space="preserve">
Part 2, Line 2.18, Column [RC] "3/31/YY"
</t>
    </r>
    <r>
      <rPr>
        <b/>
        <sz val="10"/>
        <rFont val="Arial"/>
        <family val="2"/>
      </rPr>
      <t>Column "Total":</t>
    </r>
    <r>
      <rPr>
        <sz val="10"/>
        <rFont val="Arial"/>
        <family val="2"/>
      </rPr>
      <t xml:space="preserve">
Part 3 Line 1.4, Columns PY2 + PY1 + CY</t>
    </r>
  </si>
  <si>
    <r>
      <rPr>
        <b/>
        <sz val="10"/>
        <rFont val="Arial"/>
        <family val="2"/>
      </rPr>
      <t>Column "CY":</t>
    </r>
    <r>
      <rPr>
        <sz val="10"/>
        <rFont val="Arial"/>
        <family val="2"/>
      </rPr>
      <t xml:space="preserve">
Part 2 Line 1.9, Columns "3/31/YY" + "Deferred PY" – "Deferred CY"
</t>
    </r>
    <r>
      <rPr>
        <b/>
        <sz val="10"/>
        <rFont val="Arial"/>
        <family val="2"/>
      </rPr>
      <t>Column "RC":</t>
    </r>
    <r>
      <rPr>
        <sz val="10"/>
        <rFont val="Arial"/>
        <family val="2"/>
      </rPr>
      <t xml:space="preserve">
Part 2 Line 1.9, Column [RC] "3/31/YY"
</t>
    </r>
    <r>
      <rPr>
        <b/>
        <sz val="10"/>
        <rFont val="Arial"/>
        <family val="2"/>
      </rPr>
      <t>Column "Total":</t>
    </r>
    <r>
      <rPr>
        <sz val="10"/>
        <rFont val="Arial"/>
        <family val="2"/>
      </rPr>
      <t xml:space="preserve">
Part 3 Line 1.5, Columns PY2 + PY1 + CY</t>
    </r>
  </si>
  <si>
    <r>
      <rPr>
        <b/>
        <sz val="10"/>
        <rFont val="Arial"/>
        <family val="2"/>
      </rPr>
      <t>Column "CY":</t>
    </r>
    <r>
      <rPr>
        <sz val="10"/>
        <rFont val="Arial"/>
        <family val="2"/>
      </rPr>
      <t xml:space="preserve">
Part 2 Line 1.10, Columns "3/31/YY" + "Deferred PY" – "Deferred CY"
</t>
    </r>
    <r>
      <rPr>
        <b/>
        <sz val="10"/>
        <rFont val="Arial"/>
        <family val="2"/>
      </rPr>
      <t>Column "RC":</t>
    </r>
    <r>
      <rPr>
        <sz val="10"/>
        <rFont val="Arial"/>
        <family val="2"/>
      </rPr>
      <t xml:space="preserve">
Part 2 Line 1.10, Column [RC] "3/31/YY"
</t>
    </r>
    <r>
      <rPr>
        <b/>
        <sz val="10"/>
        <rFont val="Arial"/>
        <family val="2"/>
      </rPr>
      <t>Column "Total":</t>
    </r>
    <r>
      <rPr>
        <sz val="10"/>
        <rFont val="Arial"/>
        <family val="2"/>
      </rPr>
      <t xml:space="preserve">
Part 3 Line 1.6, Columns PY2 + PY1 + CY</t>
    </r>
  </si>
  <si>
    <r>
      <rPr>
        <b/>
        <sz val="10"/>
        <rFont val="Arial"/>
        <family val="2"/>
      </rPr>
      <t>Column "CY":</t>
    </r>
    <r>
      <rPr>
        <sz val="10"/>
        <rFont val="Arial"/>
        <family val="2"/>
      </rPr>
      <t xml:space="preserve">
Part 2 Line 1.11, Columns "3/31/YY" + "Deferred PY" – "Deferred CY"
</t>
    </r>
    <r>
      <rPr>
        <b/>
        <sz val="10"/>
        <rFont val="Arial"/>
        <family val="2"/>
      </rPr>
      <t>Column "RC":</t>
    </r>
    <r>
      <rPr>
        <sz val="10"/>
        <rFont val="Arial"/>
        <family val="2"/>
      </rPr>
      <t xml:space="preserve">
Part 2 Line 1.11, Column [RC] "3/31/YY"
</t>
    </r>
    <r>
      <rPr>
        <b/>
        <sz val="10"/>
        <rFont val="Arial"/>
        <family val="2"/>
      </rPr>
      <t>Column "Total":</t>
    </r>
    <r>
      <rPr>
        <sz val="10"/>
        <rFont val="Arial"/>
        <family val="2"/>
      </rPr>
      <t xml:space="preserve">
Part 3 Line 1.7, Columns PY2 + PY1 + CY</t>
    </r>
  </si>
  <si>
    <r>
      <rPr>
        <b/>
        <sz val="10"/>
        <rFont val="Arial"/>
        <family val="2"/>
      </rPr>
      <t>Individual, Small Group, and Large Group Columns "PY2", "PY1," "CY," and "Total," except DC, MA, and VT merged markets:</t>
    </r>
    <r>
      <rPr>
        <sz val="10"/>
        <rFont val="Arial"/>
        <family val="2"/>
      </rPr>
      <t xml:space="preserve">
Part 3, Lines 1.2 + 1.3 – 1.4 – 1.5 – 1.6 – 1.7
</t>
    </r>
    <r>
      <rPr>
        <b/>
        <sz val="10"/>
        <rFont val="Arial"/>
        <family val="2"/>
      </rPr>
      <t>Individual and Small Group Columns "CY" and "Total", if Business State is DC, MA, or VT:</t>
    </r>
    <r>
      <rPr>
        <sz val="10"/>
        <rFont val="Arial"/>
        <family val="2"/>
      </rPr>
      <t xml:space="preserve">
(Part 3, Individual Column, Lines 1.2 + 1.3 – 1.4 – 1.5 – 1.6 – 1.7) + (Part 3, Small Group Column, Lines 1.2 + 1.3 – 1.4 – 1.5 – 1.6 – 1.7)</t>
    </r>
  </si>
  <si>
    <r>
      <rPr>
        <b/>
        <sz val="10"/>
        <rFont val="Arial"/>
        <family val="2"/>
      </rPr>
      <t>Mini-Med Column "PY2", except DC, MA, and VT merged markets:</t>
    </r>
    <r>
      <rPr>
        <sz val="10"/>
        <rFont val="Arial"/>
        <family val="2"/>
      </rPr>
      <t xml:space="preserve">
1.25 x (Part 3 Lines 1.2 + 1.3)
</t>
    </r>
    <r>
      <rPr>
        <b/>
        <sz val="10"/>
        <rFont val="Arial"/>
        <family val="2"/>
      </rPr>
      <t>Mini-Med Individual and Small Group Columns "PY2", if Business State is DC, MA, or VT:</t>
    </r>
    <r>
      <rPr>
        <sz val="10"/>
        <rFont val="Arial"/>
        <family val="2"/>
      </rPr>
      <t xml:space="preserve">
1.25 x [(Part 3, Mini-Med Individual Column, Lines 1.2 + 1.3) + (Part 3, Mini-Med Small Group Column, Lines 1.2 + 1.3)]
</t>
    </r>
    <r>
      <rPr>
        <b/>
        <sz val="10"/>
        <rFont val="Arial"/>
        <family val="2"/>
      </rPr>
      <t>Mini-Med Columns "PY1", "CY", and "Total", except DC, MA, and VT merged markets:</t>
    </r>
    <r>
      <rPr>
        <sz val="10"/>
        <rFont val="Arial"/>
        <family val="2"/>
      </rPr>
      <t xml:space="preserve">
Part 3 Lines 1.2 + 1.3
</t>
    </r>
    <r>
      <rPr>
        <b/>
        <sz val="10"/>
        <rFont val="Arial"/>
        <family val="2"/>
      </rPr>
      <t>Mini-Med Individual and Small Group Columns "PY1", "CY", and "Total", if Business State is DC, MA, or VT:</t>
    </r>
    <r>
      <rPr>
        <sz val="10"/>
        <rFont val="Arial"/>
        <family val="2"/>
      </rPr>
      <t xml:space="preserve">
(Part 3, Mini-Med Individual Column, Lines 1.2 + 1.3) + (Part 3, Mini-Med Small Group Column, Lines 1.2 + 1.3)
</t>
    </r>
    <r>
      <rPr>
        <b/>
        <sz val="10"/>
        <rFont val="Arial"/>
        <family val="2"/>
      </rPr>
      <t>Student Health Plans Columns "PY2", "PY1", "CY" and "Total":</t>
    </r>
    <r>
      <rPr>
        <sz val="10"/>
        <rFont val="Arial"/>
        <family val="2"/>
      </rPr>
      <t xml:space="preserve">
Part 3, Lines 1.2 + 1.3</t>
    </r>
  </si>
  <si>
    <r>
      <rPr>
        <b/>
        <sz val="10"/>
        <rFont val="Arial"/>
        <family val="2"/>
      </rPr>
      <t>Part 3 Line 3.5</t>
    </r>
    <r>
      <rPr>
        <sz val="10"/>
        <rFont val="Arial"/>
        <family val="2"/>
      </rPr>
      <t xml:space="preserve">
(Risk corridors target amount)</t>
    </r>
  </si>
  <si>
    <r>
      <rPr>
        <b/>
        <sz val="10"/>
        <rFont val="Arial"/>
        <family val="2"/>
      </rPr>
      <t>Part 3 Line 3.6</t>
    </r>
    <r>
      <rPr>
        <sz val="10"/>
        <rFont val="Arial"/>
        <family val="2"/>
      </rPr>
      <t xml:space="preserve">
(Risk corridors aggregate amount by market)
</t>
    </r>
  </si>
  <si>
    <r>
      <rPr>
        <b/>
        <sz val="10"/>
        <rFont val="Arial"/>
        <family val="2"/>
      </rPr>
      <t>Part 3 Line 3.7</t>
    </r>
    <r>
      <rPr>
        <sz val="10"/>
        <rFont val="Arial"/>
        <family val="2"/>
      </rPr>
      <t xml:space="preserve">
(Risk Corridors Payment Expected from HHS or Charge Payable to HHS)</t>
    </r>
  </si>
  <si>
    <r>
      <rPr>
        <b/>
        <sz val="10"/>
        <rFont val="Arial"/>
        <family val="2"/>
      </rPr>
      <t>Part 3 Line 5.2</t>
    </r>
    <r>
      <rPr>
        <sz val="10"/>
        <rFont val="Arial"/>
        <family val="2"/>
      </rPr>
      <t xml:space="preserve">
(Credibility adjustment)
</t>
    </r>
  </si>
  <si>
    <r>
      <rPr>
        <b/>
        <sz val="10"/>
        <rFont val="Arial"/>
        <family val="2"/>
      </rPr>
      <t>Part 3 Line 6.2</t>
    </r>
    <r>
      <rPr>
        <sz val="10"/>
        <rFont val="Arial"/>
        <family val="2"/>
      </rPr>
      <t xml:space="preserve">
(Credibility-adjusted MLR)
</t>
    </r>
  </si>
  <si>
    <r>
      <rPr>
        <b/>
        <sz val="10"/>
        <rFont val="Arial"/>
        <family val="2"/>
      </rPr>
      <t>Part 3 Line 7.2</t>
    </r>
    <r>
      <rPr>
        <sz val="10"/>
        <rFont val="Arial"/>
        <family val="2"/>
      </rPr>
      <t xml:space="preserve">
(Risk Corridors claims liabilities/ reserves true-up)
</t>
    </r>
  </si>
  <si>
    <r>
      <rPr>
        <b/>
        <sz val="10"/>
        <rFont val="Arial"/>
        <family val="2"/>
      </rPr>
      <t>Part 3 Line 7.2a</t>
    </r>
    <r>
      <rPr>
        <sz val="10"/>
        <rFont val="Arial"/>
        <family val="2"/>
      </rPr>
      <t xml:space="preserve">
Adjusted incurred claims as reported on MLR Form for prior year
</t>
    </r>
  </si>
  <si>
    <r>
      <rPr>
        <b/>
        <sz val="10"/>
        <rFont val="Arial"/>
        <family val="2"/>
      </rPr>
      <t>Part 3 Line 7.2b</t>
    </r>
    <r>
      <rPr>
        <sz val="10"/>
        <rFont val="Arial"/>
        <family val="2"/>
      </rPr>
      <t xml:space="preserve">
(Adjusted incurred claims as of 3/31 of the year following the benefit year)
</t>
    </r>
  </si>
  <si>
    <r>
      <rPr>
        <b/>
        <sz val="10"/>
        <rFont val="Arial"/>
        <family val="2"/>
      </rPr>
      <t>Part 3 Line 6.3</t>
    </r>
    <r>
      <rPr>
        <sz val="10"/>
        <rFont val="Arial"/>
        <family val="2"/>
      </rPr>
      <t xml:space="preserve">
(Adjusted earned premium less Federal and State taxes and licensing or regulatory fees)
</t>
    </r>
  </si>
  <si>
    <r>
      <rPr>
        <b/>
        <sz val="10"/>
        <rFont val="Arial"/>
        <family val="2"/>
      </rPr>
      <t>Part 3 Line 6.6</t>
    </r>
    <r>
      <rPr>
        <sz val="10"/>
        <rFont val="Arial"/>
        <family val="2"/>
      </rPr>
      <t xml:space="preserve">
(Paid rebate liability)</t>
    </r>
  </si>
  <si>
    <r>
      <rPr>
        <b/>
        <sz val="10"/>
        <rFont val="Arial"/>
        <family val="2"/>
      </rPr>
      <t>Part 3 Line 6.7</t>
    </r>
    <r>
      <rPr>
        <sz val="10"/>
        <rFont val="Arial"/>
        <family val="2"/>
      </rPr>
      <t xml:space="preserve">
(Unpaid rebate liability)</t>
    </r>
  </si>
  <si>
    <r>
      <rPr>
        <b/>
        <sz val="10"/>
        <rFont val="Arial"/>
        <family val="2"/>
      </rPr>
      <t>Column "RC":</t>
    </r>
    <r>
      <rPr>
        <sz val="10"/>
        <rFont val="Arial"/>
        <family val="2"/>
      </rPr>
      <t xml:space="preserve">
2015 MLR Form, Part 3 Lines 1.2 – 1.4 – 1.5, Column [RC]
</t>
    </r>
  </si>
  <si>
    <r>
      <rPr>
        <b/>
        <sz val="10"/>
        <rFont val="Arial"/>
        <family val="2"/>
      </rPr>
      <t>Column "RC":</t>
    </r>
    <r>
      <rPr>
        <sz val="10"/>
        <rFont val="Arial"/>
        <family val="2"/>
      </rPr>
      <t xml:space="preserve">
Adjusted claims incurred in the 2015 benefit year, restated as of 3/31/17</t>
    </r>
  </si>
  <si>
    <r>
      <rPr>
        <b/>
        <sz val="10"/>
        <rFont val="Arial"/>
        <family val="2"/>
      </rPr>
      <t>Column "RC":</t>
    </r>
    <r>
      <rPr>
        <sz val="10"/>
        <rFont val="Arial"/>
        <family val="2"/>
      </rPr>
      <t xml:space="preserve">
2016 Risk Corridors Plan Level Data Form, Tab 3, Line 5</t>
    </r>
  </si>
  <si>
    <r>
      <rPr>
        <b/>
        <sz val="10"/>
        <rFont val="Arial"/>
        <family val="2"/>
      </rPr>
      <t>Column "RC":</t>
    </r>
    <r>
      <rPr>
        <sz val="10"/>
        <rFont val="Arial"/>
        <family val="2"/>
      </rPr>
      <t xml:space="preserve">
2016 Risk Corridors Plan Level Data Form, Tab 3, Line 6</t>
    </r>
  </si>
  <si>
    <r>
      <rPr>
        <b/>
        <sz val="10"/>
        <rFont val="Arial"/>
        <family val="2"/>
      </rPr>
      <t>Columns "PY2" and "PY1", except DC, MA, and VT merged markets:</t>
    </r>
    <r>
      <rPr>
        <sz val="10"/>
        <rFont val="Arial"/>
        <family val="2"/>
      </rPr>
      <t xml:space="preserve">
2014 (for "PY2") and 2015 (for "PY1") MLR Forms, respectively,
Part 1 Line 7.5, Columns "3/31/14" + "Deferred PY1" – "Deferred CY" 
</t>
    </r>
    <r>
      <rPr>
        <b/>
        <sz val="10"/>
        <rFont val="Arial"/>
        <family val="2"/>
      </rPr>
      <t>Columns "PY2" and "PY1", Individual and Small Group Columns, if Business State is DC, MA, or VT:</t>
    </r>
    <r>
      <rPr>
        <sz val="10"/>
        <rFont val="Arial"/>
        <family val="2"/>
      </rPr>
      <t xml:space="preserve">
2014 (for "PY2") and 2015 (for "PY1") MLR Forms, respectively 
(Part 1 Line 7.5, Individual Columns "3/31/YY" + "Deferred PY" – "Deferred CY") + (Part 1 Line 7.5, Small Group Columns "3/31/YY" + "Deferred PY" – "Deferred CY")
</t>
    </r>
    <r>
      <rPr>
        <b/>
        <sz val="10"/>
        <rFont val="Arial"/>
        <family val="2"/>
      </rPr>
      <t>Column "CY", except DC, MA, and VT merged markets:</t>
    </r>
    <r>
      <rPr>
        <sz val="10"/>
        <rFont val="Arial"/>
        <family val="2"/>
      </rPr>
      <t xml:space="preserve">
Part 1 Line 7.5, Columns "3/31/YY" + "Deferred PY1" – "Deferred CY" 
</t>
    </r>
    <r>
      <rPr>
        <b/>
        <sz val="10"/>
        <rFont val="Arial"/>
        <family val="2"/>
      </rPr>
      <t>Column "CY", Individual and Small Group Columns, if Business State is DC, MA, or VT:</t>
    </r>
    <r>
      <rPr>
        <sz val="10"/>
        <rFont val="Arial"/>
        <family val="2"/>
      </rPr>
      <t xml:space="preserve">
(Part 1 Line 7.5, Individual Columns "3/31/YY" + "Deferred PY1" – "Deferred CY") + (Part 1 Line 7.5, Small Group Columns "3/31/YY" + "Deferred PY1" – "Deferred CY")
</t>
    </r>
    <r>
      <rPr>
        <b/>
        <sz val="10"/>
        <rFont val="Arial"/>
        <family val="2"/>
      </rPr>
      <t>Column "Total":</t>
    </r>
    <r>
      <rPr>
        <sz val="10"/>
        <rFont val="Arial"/>
        <family val="2"/>
      </rPr>
      <t xml:space="preserve">
Part 3 Line 4.1, Columns PY2 + PY1 + CY
</t>
    </r>
  </si>
  <si>
    <r>
      <rPr>
        <b/>
        <sz val="10"/>
        <rFont val="Arial"/>
        <family val="2"/>
      </rPr>
      <t>Columns "PY2", "PY1", "CY":</t>
    </r>
    <r>
      <rPr>
        <sz val="10"/>
        <rFont val="Arial"/>
        <family val="2"/>
      </rPr>
      <t xml:space="preserve">
Part 3 Lines 6.5 – 6.6 (if negative, set to 0 (zero))</t>
    </r>
  </si>
  <si>
    <r>
      <rPr>
        <b/>
        <sz val="10"/>
        <rFont val="Arial"/>
        <family val="2"/>
      </rPr>
      <t xml:space="preserve">Column "RC":
</t>
    </r>
    <r>
      <rPr>
        <sz val="10"/>
        <rFont val="Arial"/>
        <family val="2"/>
      </rPr>
      <t>Part 3 Lines 7.2b – 7.2a</t>
    </r>
  </si>
  <si>
    <r>
      <rPr>
        <b/>
        <sz val="10"/>
        <rFont val="Arial"/>
        <family val="2"/>
      </rPr>
      <t>Column "PY2":</t>
    </r>
    <r>
      <rPr>
        <sz val="10"/>
        <rFont val="Arial"/>
        <family val="2"/>
      </rPr>
      <t xml:space="preserve">
2014 MLR Form, Part 1 Lines 2.1 + 2.11, Columns "3/31/YY" + "Deferred PY" – "Deferred CY"
</t>
    </r>
    <r>
      <rPr>
        <b/>
        <sz val="10"/>
        <rFont val="Arial"/>
        <family val="2"/>
      </rPr>
      <t>Column "PY1":</t>
    </r>
    <r>
      <rPr>
        <sz val="10"/>
        <rFont val="Arial"/>
        <family val="2"/>
      </rPr>
      <t xml:space="preserve">
2015 MLR Form, Part 1 Lines 2.1 + 2.11, Columns "3/31/YY" + "Deferred PY" – "Deferred CY"</t>
    </r>
  </si>
  <si>
    <r>
      <rPr>
        <b/>
        <sz val="10"/>
        <rFont val="Arial"/>
        <family val="2"/>
      </rPr>
      <t>Column "PY2":</t>
    </r>
    <r>
      <rPr>
        <sz val="10"/>
        <rFont val="Arial"/>
        <family val="2"/>
      </rPr>
      <t xml:space="preserve">
Adjusted claims incurred in the 2014 MLR reporting year, restated as of 3/31/17
</t>
    </r>
    <r>
      <rPr>
        <b/>
        <sz val="10"/>
        <rFont val="Arial"/>
        <family val="2"/>
      </rPr>
      <t>Column "PY1":</t>
    </r>
    <r>
      <rPr>
        <sz val="10"/>
        <rFont val="Arial"/>
        <family val="2"/>
      </rPr>
      <t xml:space="preserve">
Adjusted claims incurred in the 2015 MLR reporting year, restated as of 3/31/17
</t>
    </r>
    <r>
      <rPr>
        <b/>
        <sz val="10"/>
        <rFont val="Arial"/>
        <family val="2"/>
      </rPr>
      <t>Column "CY":</t>
    </r>
    <r>
      <rPr>
        <sz val="10"/>
        <rFont val="Arial"/>
        <family val="2"/>
      </rPr>
      <t xml:space="preserve">
Part 1 Lines 2.1 + 2.11, Columns "3/31/YY" + "Deferred PY1" – "Deferred CY"
</t>
    </r>
    <r>
      <rPr>
        <b/>
        <sz val="10"/>
        <rFont val="Arial"/>
        <family val="2"/>
      </rPr>
      <t>Column "RC":</t>
    </r>
    <r>
      <rPr>
        <sz val="10"/>
        <rFont val="Arial"/>
        <family val="2"/>
      </rPr>
      <t xml:space="preserve">
Part 1 Lines 2.1 + 2.11, Column [RC] "3/31/YY"
</t>
    </r>
    <r>
      <rPr>
        <b/>
        <sz val="10"/>
        <rFont val="Arial"/>
        <family val="2"/>
      </rPr>
      <t>Column "Total":</t>
    </r>
    <r>
      <rPr>
        <sz val="10"/>
        <rFont val="Arial"/>
        <family val="2"/>
      </rPr>
      <t xml:space="preserve">
Part 3 Line 1.2, Columns PY2 + PY1 + CY
</t>
    </r>
  </si>
  <si>
    <r>
      <rPr>
        <b/>
        <sz val="10"/>
        <rFont val="Arial"/>
        <family val="2"/>
      </rPr>
      <t>Columns "PY2" and "PY1":</t>
    </r>
    <r>
      <rPr>
        <sz val="10"/>
        <rFont val="Arial"/>
        <family val="2"/>
      </rPr>
      <t xml:space="preserve">
2014 (for "PY2") and 2015 (for "PY1") MLR Forms, respectively,
Part 1 Lines 4.1 + 4.2 + 4.3 + 4.4 + 4.5 + 4.6, Columns "3/31/YY" + "Deferred PY1" – "Deferred CY"
</t>
    </r>
    <r>
      <rPr>
        <b/>
        <sz val="10"/>
        <rFont val="Arial"/>
        <family val="2"/>
      </rPr>
      <t>Column "CY":</t>
    </r>
    <r>
      <rPr>
        <sz val="10"/>
        <rFont val="Arial"/>
        <family val="2"/>
      </rPr>
      <t xml:space="preserve">
Part 1 Lines 4.1 + 4.2 + 4.3 + 4.4 + 4.5, Columns "3/31/YY" + "Deferred PY1" – "Deferred CY"
</t>
    </r>
    <r>
      <rPr>
        <b/>
        <sz val="10"/>
        <rFont val="Arial"/>
        <family val="2"/>
      </rPr>
      <t>Column "RC":</t>
    </r>
    <r>
      <rPr>
        <sz val="10"/>
        <rFont val="Arial"/>
        <family val="2"/>
      </rPr>
      <t xml:space="preserve">
Part 1 Lines 4.1 + 4.2 + 4.3 + 4.4 + 4.5, Column [RC] "3/31/YY"
</t>
    </r>
    <r>
      <rPr>
        <b/>
        <sz val="10"/>
        <rFont val="Arial"/>
        <family val="2"/>
      </rPr>
      <t>Column "Total":</t>
    </r>
    <r>
      <rPr>
        <sz val="10"/>
        <rFont val="Arial"/>
        <family val="2"/>
      </rPr>
      <t xml:space="preserve">
Part 3 Line 1.3, Columns PY2 + PY1 + CY
</t>
    </r>
  </si>
  <si>
    <r>
      <rPr>
        <b/>
        <sz val="10"/>
        <rFont val="Arial"/>
        <family val="2"/>
      </rPr>
      <t>Column "PY2":</t>
    </r>
    <r>
      <rPr>
        <sz val="10"/>
        <rFont val="Arial"/>
        <family val="2"/>
      </rPr>
      <t xml:space="preserve">
2014 MLR Form
(Part 1 Lines 1.1 + 1.2 + 1.3, Columns "3/31/YY" + "Deferred PY1" – "Deferred CY") – (Part 3 Lines 1.5 + 1.6 + 1.7, Column "CY") + Part 3 Line 7.1a, Column "PY1"
</t>
    </r>
    <r>
      <rPr>
        <b/>
        <sz val="10"/>
        <rFont val="Arial"/>
        <family val="2"/>
      </rPr>
      <t>Column "PY1":</t>
    </r>
    <r>
      <rPr>
        <sz val="10"/>
        <rFont val="Arial"/>
        <family val="2"/>
      </rPr>
      <t xml:space="preserve">
2015 MLR Form
(Part 1 Lines 1.1 + 1.2 + 1.3, Columns "3/31/YY" + "Deferred PY1" – "Deferred CY") – (Part 3 Lines 1.5 + 1.6 + 1.7, Column "CY")
</t>
    </r>
    <r>
      <rPr>
        <b/>
        <sz val="10"/>
        <rFont val="Arial"/>
        <family val="2"/>
      </rPr>
      <t>Column "CY":</t>
    </r>
    <r>
      <rPr>
        <sz val="10"/>
        <rFont val="Arial"/>
        <family val="2"/>
      </rPr>
      <t xml:space="preserve">
(Part 1 Lines 1.1 + 1.2 + 1.3, Columns "3/31/YY" + "Deferred PY1" – "Deferred CY") – (Part 3 Lines 1.5 + 1.6 + 1.7, Column "CY")
</t>
    </r>
    <r>
      <rPr>
        <b/>
        <sz val="10"/>
        <rFont val="Arial"/>
        <family val="2"/>
      </rPr>
      <t>Column "RC":</t>
    </r>
    <r>
      <rPr>
        <sz val="10"/>
        <rFont val="Arial"/>
        <family val="2"/>
      </rPr>
      <t xml:space="preserve">
(Part 1 Lines 1.1+ 1.2 + 1.3, Column [RC] "3/31/YY") – (Part 3 Lines 1.5 + 1.6, Column "RC")
</t>
    </r>
    <r>
      <rPr>
        <b/>
        <sz val="10"/>
        <rFont val="Arial"/>
        <family val="2"/>
      </rPr>
      <t>Column "Total":</t>
    </r>
    <r>
      <rPr>
        <sz val="10"/>
        <rFont val="Arial"/>
        <family val="2"/>
      </rPr>
      <t xml:space="preserve">
Part 3 Line 2.1, Columns PY2 + PY1 + CY
</t>
    </r>
  </si>
  <si>
    <r>
      <rPr>
        <b/>
        <sz val="10"/>
        <rFont val="Arial"/>
        <family val="2"/>
      </rPr>
      <t>Column "PY2": 2014 MLR Form,</t>
    </r>
    <r>
      <rPr>
        <sz val="10"/>
        <rFont val="Arial"/>
        <family val="2"/>
      </rPr>
      <t xml:space="preserve">
Federal Tax-Exempt Issuers:
(Part 1 Lines 3.1a + 3.1b + 3.1c + 3.1d + 3.2a + 3.2b + 3.2c + 3.3a + 3.3b, Columns "3/31/YY" + "Deferred PY1" – "Deferred CY") + Part 3 Line 7.1b, Column "PY1"
Non Federal Tax-Exempt Issuers:
(Part 1 Lines 3.1a + 3.1b + 3.1c + 3.1d + 3.2a, Columns "3/31/YY" + "Deferred PY1" – "Deferred CY") + [The greater of: (Part 1 Line 3.2b, Columns "3/31/YY" + "Deferred PY1" – "Deferred CY") or (Part 1 Line 3.2c, Columns "3/31/YY" + "Deferred PY1" – "Deferred CY")] + (Part 1 Line 3.3a + 3.3b, Columns "3/31/YY" + "Deferred PY1" – "Deferred CY") + Part 3 Line 7.1b, Column "PY1"
</t>
    </r>
    <r>
      <rPr>
        <b/>
        <sz val="10"/>
        <rFont val="Arial"/>
        <family val="2"/>
      </rPr>
      <t>Column "PY1": 2015 MLR Form,</t>
    </r>
    <r>
      <rPr>
        <sz val="10"/>
        <rFont val="Arial"/>
        <family val="2"/>
      </rPr>
      <t xml:space="preserve">
Federal Tax-Exempt Issuers:
(Part 1 Lines 3.1a + 3.1b + 3.1c + 3.1d + 3.2a + 3.2b + 3.2c + 3.3a + 3.3b, Columns "3/31/YY" + "Deferred PY1" – "Deferred CY")
Non Federal Tax-Exempt Issuers:
(Part 1 Lines 3.1a + 3.1b + 3.1c + 3.1d + 3.2a, Columns "3/31/YY" + "Deferred PY1" – "Deferred CY") + [The greater of: (Part 1 Line 3.2b, Columns "3/31/YY" + "Deferred PY1" – "Deferred CY") or (Part 1 Line 3.2c, Columns "3/31/YY" + "Deferred PY1" – "Deferred CY")] + (Part 1 Line 3.3a + 3.3b, Columns "3/31/YY" + "Deferred PY1" – "Deferred CY")
</t>
    </r>
    <r>
      <rPr>
        <b/>
        <sz val="10"/>
        <rFont val="Arial"/>
        <family val="2"/>
      </rPr>
      <t>Column "CY":</t>
    </r>
    <r>
      <rPr>
        <sz val="10"/>
        <rFont val="Arial"/>
        <family val="2"/>
      </rPr>
      <t xml:space="preserve">
Federal Tax-Exempt Issuers:
(Part 1 Line 3.1a + 3.1b + 3.1c + 3.1d + 3.2a + 3.2b + 3.2c + 3.3a + 3.3b, Columns "3/31/YY" + "Deferred PY1" – "Deferred CY")
Non Federal Tax-Exempt Issuers:
(Part 1 Line 3.1a + 3.1b + 3.1c + 3.1d + 3.2a, Columns "3/31/YY" + "Deferred PY1" – "Deferred CY") + [The greater of: (Part 1 Line 3.2b, Columns "3/31/YY" + "Deferred PY1" – "Deferred CY") or (Part 1 Line 3.2c, Columns "3/31/YY" + "Deferred PY1" – "Deferred CY")] + (Part 1 Lines 3.3a + 3.3b, Columns "3/31/YY" + "Deferred PY1" – "Deferred CY") 
</t>
    </r>
    <r>
      <rPr>
        <b/>
        <sz val="10"/>
        <rFont val="Arial"/>
        <family val="2"/>
      </rPr>
      <t>Column "RC":</t>
    </r>
    <r>
      <rPr>
        <sz val="10"/>
        <rFont val="Arial"/>
        <family val="2"/>
      </rPr>
      <t xml:space="preserve">
Federal Tax-Exempt Issuers:
Part 1 Lines 3.1a + 3.1b + 3.1c + 3.1d + 3.2a + 3.2b + 3.2c + 3.3a +3.3b, Column [RC] "3/31/YY"
Non Federal Tax-Exempt Issuers:
(Part 1 Lines 3.1a + 3.1b +3.1c + 3.1d + 3.2a, Column [RC] "3/31/YY") + [The greater of: Part 1 Line 3.2b or 3.2c, Column [RC] "3/31/YY"] + (Part 1 Lines 3.3a + 3.3b, Column [RC] "3/31/YY")
</t>
    </r>
    <r>
      <rPr>
        <b/>
        <sz val="10"/>
        <rFont val="Arial"/>
        <family val="2"/>
      </rPr>
      <t>Column "Total":</t>
    </r>
    <r>
      <rPr>
        <sz val="10"/>
        <rFont val="Arial"/>
        <family val="2"/>
      </rPr>
      <t xml:space="preserve">
Part 3 Line 2.2, Columns PY2 + PY1 + CY
</t>
    </r>
  </si>
  <si>
    <t>7.1a  Does not apply for the 2016 MLR reporting year</t>
  </si>
  <si>
    <t>7.1b  Does not apply for the 2016 MLR reporting year</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</si>
  <si>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</si>
  <si>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6.5 Optional: single-year rebate liability (Line 2.3 x [Line 6.1 - (Lines 5.1a or 5.1b + 5.2)])</t>
  </si>
  <si>
    <t>6.6 Optional: paid rebate liability (see instructions)</t>
  </si>
  <si>
    <t>Merge Markets - Ind/SmGrp:</t>
  </si>
  <si>
    <r>
      <rPr>
        <b/>
        <sz val="10"/>
        <rFont val="Arial"/>
        <family val="2"/>
      </rPr>
      <t>Part 3 Line 6.5</t>
    </r>
    <r>
      <rPr>
        <sz val="10"/>
        <rFont val="Arial"/>
        <family val="2"/>
      </rPr>
      <t xml:space="preserve">
(Single-year rebate liability)</t>
    </r>
  </si>
  <si>
    <r>
      <rPr>
        <b/>
        <sz val="10"/>
        <rFont val="Arial"/>
        <family val="2"/>
      </rPr>
      <t>Columns "PY2", "PY1", "CY":</t>
    </r>
    <r>
      <rPr>
        <sz val="10"/>
        <rFont val="Arial"/>
        <family val="2"/>
      </rPr>
      <t xml:space="preserve">
Health Insurance Coverage columns: Part 3 Line 2.3 x [Line 6.1 – (Line 5.1a + Line 5.2 Column "Total")] (if negative, set to 0 (zero))
Mini-Med and Student Health Plans columns: Part 3 Line 2.3 x [Line 6.1 – (Line 5.1b + Line 5.2 Column "Total")] (if negative, set to 0 (zero))
</t>
    </r>
  </si>
  <si>
    <r>
      <rPr>
        <b/>
        <sz val="10"/>
        <rFont val="Arial"/>
        <family val="2"/>
      </rPr>
      <t>Part 3 Line 6.8</t>
    </r>
    <r>
      <rPr>
        <sz val="10"/>
        <rFont val="Arial"/>
        <family val="2"/>
      </rPr>
      <t xml:space="preserve">
(Limited payable rebate amount)</t>
    </r>
  </si>
  <si>
    <r>
      <rPr>
        <b/>
        <sz val="10"/>
        <rFont val="Arial"/>
        <family val="2"/>
      </rPr>
      <t>Column "PY2":</t>
    </r>
    <r>
      <rPr>
        <sz val="10"/>
        <rFont val="Arial"/>
        <family val="2"/>
      </rPr>
      <t xml:space="preserve">
The lesser of: Part 3 Lines 6.8 x (2.1 – 2.2) / 2.3 Column PY2 or Line 6.4 Column Total
(</t>
    </r>
    <r>
      <rPr>
        <i/>
        <sz val="10"/>
        <rFont val="Arial"/>
        <family val="2"/>
      </rPr>
      <t>the term "(2.1 – 2.1) / 2.3" should yield 1.0 except in DC, MA, and VT merged markets</t>
    </r>
    <r>
      <rPr>
        <sz val="10"/>
        <rFont val="Arial"/>
        <family val="2"/>
      </rPr>
      <t xml:space="preserve">)
</t>
    </r>
    <r>
      <rPr>
        <b/>
        <sz val="10"/>
        <rFont val="Arial"/>
        <family val="2"/>
      </rPr>
      <t>Column "PY1":</t>
    </r>
    <r>
      <rPr>
        <sz val="10"/>
        <rFont val="Arial"/>
        <family val="2"/>
      </rPr>
      <t xml:space="preserve">
The lesser of: Part 3 Line 6.8 x (2.1 – 2.2) / 2.3 Column PY1 or (Line 6.4 Column "Total" </t>
    </r>
    <r>
      <rPr>
        <sz val="8"/>
        <rFont val="Arial"/>
        <family val="2"/>
      </rPr>
      <t>–</t>
    </r>
    <r>
      <rPr>
        <sz val="10"/>
        <rFont val="Arial"/>
        <family val="2"/>
      </rPr>
      <t xml:space="preserve"> Line 6.8 Column "PY2")
(</t>
    </r>
    <r>
      <rPr>
        <i/>
        <sz val="10"/>
        <rFont val="Arial"/>
        <family val="2"/>
      </rPr>
      <t>the term "(2.1 – 2.1) / 2.3" should yield 1.0 except in DC, MA, and VT merged markets</t>
    </r>
    <r>
      <rPr>
        <sz val="10"/>
        <rFont val="Arial"/>
        <family val="2"/>
      </rPr>
      <t xml:space="preserve">)
</t>
    </r>
    <r>
      <rPr>
        <b/>
        <sz val="10"/>
        <rFont val="Arial"/>
        <family val="2"/>
      </rPr>
      <t>Column "CY":</t>
    </r>
    <r>
      <rPr>
        <sz val="10"/>
        <rFont val="Arial"/>
        <family val="2"/>
      </rPr>
      <t xml:space="preserve">
The lesser of: Part 3 Line 6.8 x (2.1 – 2.2) / 2.3 Column CY or (Line 6.4 Column "Total" – Line 6.8 Column "PY2" – Line 6.8 Column "PY1")
(</t>
    </r>
    <r>
      <rPr>
        <i/>
        <sz val="10"/>
        <rFont val="Arial"/>
        <family val="2"/>
      </rPr>
      <t>the term "(2.1 – 2.1) / 2.3" should yield 1.0 except in DC, MA, and VT merged markets</t>
    </r>
    <r>
      <rPr>
        <sz val="10"/>
        <rFont val="Arial"/>
        <family val="2"/>
      </rPr>
      <t xml:space="preserve">)
</t>
    </r>
    <r>
      <rPr>
        <b/>
        <sz val="10"/>
        <rFont val="Arial"/>
        <family val="2"/>
      </rPr>
      <t>Column "Total":</t>
    </r>
    <r>
      <rPr>
        <sz val="10"/>
        <rFont val="Arial"/>
        <family val="2"/>
      </rPr>
      <t xml:space="preserve">
Part 3 Line 6.8, Columns PY2 + PY1 + CY
</t>
    </r>
  </si>
  <si>
    <t>The 2016 MLR Annual Reporting Form does not automatically perform the MLR and rebate calculations.  When a completed form is submitted, CMS' Health Insurance Oversight System (HIOS) will alert companies if their submitted values do not match HIOS calculated values.</t>
  </si>
  <si>
    <t>Companies may do the MLR and rebate calculations themselves, following the 2016 MLR Annual Reporting Form Filing Instructions.  For the user's convenience, all 2016 MLR and rebate formulas are summarized on the Formula Reference tab of this file.</t>
  </si>
  <si>
    <r>
      <t>(ii) To have the MLR Calculator copy all data to your HIOS template file, enter the destination HIOS template filename in the box below (cell B24), and click the "Copy from Calculator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</si>
  <si>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r>
      <t xml:space="preserve">Please note that the "Copy from HIOS Template to Calculator" button is only useful for identifying errors in a 2016 reporting year submission; it will </t>
    </r>
    <r>
      <rPr>
        <i/>
        <sz val="10"/>
        <rFont val="Arial"/>
        <family val="2"/>
      </rPr>
      <t>not</t>
    </r>
    <r>
      <rPr>
        <sz val="10"/>
        <rFont val="Arial"/>
        <family val="2"/>
      </rPr>
      <t xml:space="preserve"> copy data from a </t>
    </r>
    <r>
      <rPr>
        <i/>
        <sz val="10"/>
        <rFont val="Arial"/>
        <family val="2"/>
      </rPr>
      <t>prior year</t>
    </r>
    <r>
      <rPr>
        <sz val="10"/>
        <rFont val="Arial"/>
        <family val="2"/>
      </rPr>
      <t xml:space="preserve"> template into this MLR Calculator.</t>
    </r>
  </si>
  <si>
    <t>2015 MLR Form</t>
  </si>
  <si>
    <t>2014 MLR Form</t>
  </si>
  <si>
    <r>
      <t xml:space="preserve">Companies may also use this MLR Calculator file to perform and/or verify their MLR and rebate calculations for the 2016 MLR reporting year.  To use the MLR Calculator, please follow Steps 1−5 below.  For your convenience, you can also choose to have this MLR Calculator copy all data entered in this file to the HIOS template file you specify, or vice versa.*  
</t>
    </r>
    <r>
      <rPr>
        <i/>
        <sz val="9"/>
        <rFont val="Arial"/>
        <family val="2"/>
      </rPr>
      <t xml:space="preserve">  *You may need to enable macros to use the optional MLR Calculator copy functionality; please contact your IT department for assistance.</t>
    </r>
  </si>
  <si>
    <t>6.8 Limited payable rebate amount (see instructions)</t>
  </si>
  <si>
    <t>OPTIONAL: from Part 3 of two prior year MLR Forms</t>
  </si>
  <si>
    <r>
      <t xml:space="preserve">Standards deviating from 80% and 85% are highlighted in red.
                      Individual market         Small Group market            Large Group market
                      2014  2015  2016        2014  2015  2016              2014  2015  2016
MA                  </t>
    </r>
    <r>
      <rPr>
        <sz val="10"/>
        <color rgb="FFFF0000"/>
        <rFont val="Arial"/>
        <family val="2"/>
      </rPr>
      <t>89%  88%  88%          89%  88%  88%</t>
    </r>
    <r>
      <rPr>
        <sz val="10"/>
        <rFont val="Arial"/>
        <family val="2"/>
      </rPr>
      <t xml:space="preserve">               85%   85%   85%
NY                  </t>
    </r>
    <r>
      <rPr>
        <sz val="10"/>
        <color rgb="FFFF0000"/>
        <rFont val="Arial"/>
        <family val="2"/>
      </rPr>
      <t>82%  82%  82%          82%  82%  82%</t>
    </r>
    <r>
      <rPr>
        <sz val="10"/>
        <rFont val="Arial"/>
        <family val="2"/>
      </rPr>
      <t xml:space="preserve">               85%   85%   85%
NM                  80%  80%  80%          80%  </t>
    </r>
    <r>
      <rPr>
        <sz val="10"/>
        <color rgb="FFFF0000"/>
        <rFont val="Arial"/>
        <family val="2"/>
      </rPr>
      <t>85%</t>
    </r>
    <r>
      <rPr>
        <sz val="10"/>
        <rFont val="Arial"/>
        <family val="2"/>
      </rPr>
      <t xml:space="preserve">  </t>
    </r>
    <r>
      <rPr>
        <sz val="10"/>
        <color rgb="FFFF0000"/>
        <rFont val="Arial"/>
        <family val="2"/>
      </rPr>
      <t>85%</t>
    </r>
    <r>
      <rPr>
        <sz val="10"/>
        <rFont val="Arial"/>
        <family val="2"/>
      </rPr>
      <t xml:space="preserve">               85%   85%   85%
All others         80%  80%  80%          80%  80%  80%               85%   85%   85%</t>
    </r>
  </si>
  <si>
    <t>MP</t>
  </si>
  <si>
    <t xml:space="preserve">(ii) Optionally, copy the select rows (Part 3, Lines 1.8-1.9, 2.3, 4.5, 6.1, 6.4) from the 2014 and 2015 MLR Forms to the "PY Rebate Liability" tab, if you wish the MLR Calculator to automatically allocate the previously paid rebate liability for Part 3 Line 6.6.  </t>
  </si>
  <si>
    <t>MLR_Template_Alaska.xlsx</t>
  </si>
  <si>
    <t>See Form Instructions</t>
  </si>
  <si>
    <t>(REVISION 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</si>
</sst>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6">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i/>
      <sz val="9"/>
      <name val="Arial"/>
      <family val="2"/>
    </font>
    <font>
      <i/>
      <u/>
      <sz val="9"/>
      <name val="Arial"/>
      <family val="2"/>
    </font>
    <font>
      <sz val="10"/>
      <color rgb="FF000000"/>
      <name val="Arial"/>
      <family val="2"/>
    </font>
    <font>
      <sz val="10"/>
      <color theme="3"/>
      <name val="Arial"/>
      <family val="2"/>
    </font>
    <font>
      <sz val="10"/>
      <color rgb="FFFF0000"/>
      <name val="Arial"/>
      <family val="2"/>
    </font>
    <font>
      <i/>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medium">
        <color indexed="64"/>
      </top>
      <bottom/>
      <diagonal/>
    </border>
    <border>
      <left style="thin">
        <color theme="1" tint="0.499984740745262"/>
      </left>
      <right style="medium">
        <color indexed="64"/>
      </right>
      <top style="thin">
        <color indexed="64"/>
      </top>
      <bottom/>
      <diagonal/>
    </border>
    <border>
      <left style="thin">
        <color indexed="23"/>
      </left>
      <right style="medium">
        <color indexed="64"/>
      </right>
      <top/>
      <bottom/>
      <diagonal/>
    </border>
    <border>
      <left style="thin">
        <color indexed="23"/>
      </left>
      <right style="medium">
        <color indexed="64"/>
      </right>
      <top style="thin">
        <color indexed="23"/>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theme="1" tint="0.499984740745262"/>
      </left>
      <right style="medium">
        <color indexed="64"/>
      </right>
      <top/>
      <bottom style="medium">
        <color indexed="64"/>
      </bottom>
      <diagonal/>
    </border>
    <border>
      <left style="thin">
        <color indexed="23"/>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ck">
        <color indexed="22"/>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right style="thin">
        <color indexed="64"/>
      </right>
      <top style="thin">
        <color indexed="64"/>
      </top>
      <bottom style="thick">
        <color indexed="22"/>
      </bottom>
      <diagonal/>
    </border>
    <border>
      <left style="thin">
        <color indexed="64"/>
      </left>
      <right style="thin">
        <color indexed="64"/>
      </right>
      <top style="medium">
        <color indexed="64"/>
      </top>
      <bottom style="thick">
        <color indexed="22"/>
      </bottom>
      <diagonal/>
    </border>
    <border>
      <left style="thin">
        <color indexed="64"/>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medium">
        <color indexed="64"/>
      </right>
      <top style="thin">
        <color indexed="23"/>
      </top>
      <bottom style="medium">
        <color indexed="64"/>
      </bottom>
      <diagonal/>
    </border>
    <border>
      <left style="medium">
        <color indexed="64"/>
      </left>
      <right/>
      <top style="thin">
        <color indexed="64"/>
      </top>
      <bottom/>
      <diagonal/>
    </border>
    <border>
      <left style="thin">
        <color theme="1" tint="0.499984740745262"/>
      </left>
      <right/>
      <top style="thin">
        <color indexed="64"/>
      </top>
      <bottom/>
      <diagonal/>
    </border>
    <border>
      <left style="thin">
        <color theme="1" tint="0.499984740745262"/>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auto="1"/>
      </left>
      <right/>
      <top/>
      <bottom/>
      <diagonal/>
    </border>
    <border>
      <left style="medium">
        <color auto="1"/>
      </left>
      <right/>
      <top style="thin">
        <color auto="1"/>
      </top>
      <bottom/>
      <diagonal/>
    </border>
    <border>
      <left style="thin">
        <color theme="1" tint="0.49995422223578601"/>
      </left>
      <right/>
      <top style="thin">
        <color auto="1"/>
      </top>
      <bottom/>
      <diagonal/>
    </border>
    <border>
      <left style="thin">
        <color auto="1"/>
      </left>
      <right/>
      <top style="thin">
        <color auto="1"/>
      </top>
      <bottom/>
      <diagonal/>
    </border>
    <border>
      <left style="thin">
        <color theme="1" tint="0.49995422223578601"/>
      </left>
      <right style="medium">
        <color auto="1"/>
      </right>
      <top style="thin">
        <color auto="1"/>
      </top>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447">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5" applyFont="1" applyFill="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4" fillId="0" borderId="0" xfId="125" applyFont="1" applyFill="1"/>
    <xf numFmtId="0" fontId="4" fillId="0" borderId="0" xfId="125" applyFill="1" applyBorder="1"/>
    <xf numFmtId="167" fontId="4" fillId="0" borderId="0" xfId="124" applyNumberFormat="1" applyFont="1" applyFill="1" applyAlignment="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4" applyFont="1" applyFill="1" applyBorder="1" applyAlignment="1">
      <alignment horizontal="left" vertical="top" indent="1"/>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4" fillId="0" borderId="0" xfId="125" applyFont="1" applyFill="1" applyBorder="1" applyAlignment="1">
      <alignment vertical="top"/>
    </xf>
    <xf numFmtId="0" fontId="24" fillId="0" borderId="0" xfId="125" applyFont="1" applyFill="1" applyBorder="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15" xfId="0" applyFont="1" applyFill="1" applyBorder="1" applyAlignment="1"/>
    <xf numFmtId="0" fontId="4" fillId="0" borderId="0" xfId="0" applyFont="1" applyFill="1" applyBorder="1" applyAlignment="1" applyProtection="1">
      <protection locked="0"/>
    </xf>
    <xf numFmtId="0" fontId="24" fillId="27" borderId="18" xfId="0" applyFont="1" applyFill="1" applyBorder="1" applyAlignment="1">
      <alignment vertical="center" wrapText="1"/>
    </xf>
    <xf numFmtId="0" fontId="24" fillId="27" borderId="19" xfId="0" applyFont="1" applyFill="1" applyBorder="1" applyAlignment="1">
      <alignment vertical="center" wrapText="1"/>
    </xf>
    <xf numFmtId="0" fontId="24" fillId="27" borderId="18" xfId="0" applyFont="1" applyFill="1" applyBorder="1" applyAlignment="1">
      <alignment wrapText="1"/>
    </xf>
    <xf numFmtId="0" fontId="24" fillId="27" borderId="19"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3" xfId="0" applyFont="1" applyFill="1" applyBorder="1" applyAlignment="1">
      <alignment vertical="top"/>
    </xf>
    <xf numFmtId="0" fontId="4" fillId="0" borderId="11" xfId="0" applyFont="1" applyFill="1" applyBorder="1" applyAlignment="1">
      <alignment vertical="top"/>
    </xf>
    <xf numFmtId="0" fontId="14" fillId="24" borderId="29" xfId="105" applyFont="1" applyFill="1" applyBorder="1" applyAlignment="1">
      <alignment vertical="top" wrapText="1"/>
    </xf>
    <xf numFmtId="0" fontId="4" fillId="24" borderId="29" xfId="105" applyFont="1" applyFill="1" applyBorder="1" applyAlignment="1">
      <alignment vertical="top" wrapText="1"/>
    </xf>
    <xf numFmtId="0" fontId="14" fillId="24" borderId="36" xfId="105" applyFont="1" applyFill="1" applyBorder="1" applyAlignment="1">
      <alignment vertical="top" wrapText="1"/>
    </xf>
    <xf numFmtId="0" fontId="4" fillId="0" borderId="11" xfId="0" applyFont="1" applyFill="1" applyBorder="1"/>
    <xf numFmtId="0" fontId="4" fillId="0" borderId="11" xfId="0"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0" fontId="24" fillId="0" borderId="0" xfId="124" applyFont="1" applyFill="1" applyAlignment="1"/>
    <xf numFmtId="0" fontId="24" fillId="0" borderId="0" xfId="124" applyFont="1" applyAlignment="1"/>
    <xf numFmtId="0" fontId="24" fillId="24" borderId="19" xfId="0" applyFont="1" applyFill="1" applyBorder="1" applyAlignment="1">
      <alignment horizontal="center" wrapText="1"/>
    </xf>
    <xf numFmtId="0" fontId="32"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34" fillId="24" borderId="57" xfId="103" applyFont="1" applyFill="1" applyBorder="1" applyAlignment="1">
      <alignment vertical="top"/>
    </xf>
    <xf numFmtId="0" fontId="34" fillId="24" borderId="58" xfId="103" applyFont="1" applyFill="1" applyBorder="1" applyAlignment="1">
      <alignment vertical="top" wrapText="1"/>
    </xf>
    <xf numFmtId="0" fontId="4" fillId="0" borderId="0" xfId="125" applyFill="1" applyAlignment="1">
      <alignment vertical="top"/>
    </xf>
    <xf numFmtId="0" fontId="34"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4" fillId="0" borderId="13" xfId="125" applyNumberFormat="1" applyFill="1" applyBorder="1" applyAlignment="1">
      <alignment vertical="top"/>
    </xf>
    <xf numFmtId="0" fontId="4" fillId="0" borderId="17" xfId="125" applyFont="1" applyFill="1" applyBorder="1" applyAlignment="1">
      <alignment vertical="top"/>
    </xf>
    <xf numFmtId="0" fontId="4" fillId="0" borderId="17" xfId="125" applyNumberFormat="1" applyFill="1" applyBorder="1" applyAlignment="1">
      <alignment vertical="top"/>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59" xfId="103" applyFill="1" applyBorder="1" applyAlignment="1" applyProtection="1">
      <alignment vertical="center"/>
    </xf>
    <xf numFmtId="0" fontId="13" fillId="26" borderId="60" xfId="103" applyFill="1" applyBorder="1" applyAlignment="1" applyProtection="1">
      <alignment vertical="center"/>
    </xf>
    <xf numFmtId="0" fontId="13" fillId="26" borderId="24"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4" xfId="0" applyFont="1" applyFill="1" applyBorder="1" applyAlignment="1">
      <alignment horizontal="left" vertical="top" wrapText="1" indent="1"/>
    </xf>
    <xf numFmtId="0" fontId="4" fillId="0" borderId="24" xfId="0" applyFont="1" applyFill="1" applyBorder="1" applyAlignment="1">
      <alignment horizontal="left" vertical="top" wrapText="1" indent="1"/>
    </xf>
    <xf numFmtId="0" fontId="24" fillId="0" borderId="11" xfId="0" applyFont="1" applyFill="1" applyBorder="1" applyAlignment="1">
      <alignment vertical="top"/>
    </xf>
    <xf numFmtId="0" fontId="24" fillId="0" borderId="0" xfId="0" applyFont="1" applyFill="1"/>
    <xf numFmtId="0" fontId="4" fillId="0" borderId="0" xfId="124" quotePrefix="1" applyFont="1" applyAlignment="1"/>
    <xf numFmtId="0" fontId="30" fillId="25" borderId="71" xfId="125" applyFont="1" applyFill="1" applyBorder="1"/>
    <xf numFmtId="0" fontId="24" fillId="25" borderId="71" xfId="125" applyNumberFormat="1" applyFont="1" applyFill="1" applyBorder="1" applyAlignment="1">
      <alignment vertical="top"/>
    </xf>
    <xf numFmtId="0" fontId="24" fillId="25" borderId="68" xfId="125" applyNumberFormat="1" applyFont="1" applyFill="1" applyBorder="1" applyAlignment="1">
      <alignment vertical="top"/>
    </xf>
    <xf numFmtId="0" fontId="14" fillId="24" borderId="20" xfId="105" applyFont="1" applyFill="1" applyBorder="1" applyAlignment="1">
      <alignment vertical="top" wrapText="1"/>
    </xf>
    <xf numFmtId="0" fontId="4" fillId="0" borderId="31" xfId="0" applyFont="1" applyFill="1" applyBorder="1" applyAlignment="1">
      <alignment horizontal="left" vertical="top" wrapText="1" indent="1"/>
    </xf>
    <xf numFmtId="0" fontId="4" fillId="0" borderId="20" xfId="0" applyFont="1" applyFill="1" applyBorder="1" applyAlignment="1">
      <alignment horizontal="left" vertical="top" wrapText="1" indent="1"/>
    </xf>
    <xf numFmtId="0" fontId="14" fillId="24" borderId="22" xfId="105" applyFont="1" applyFill="1" applyBorder="1" applyAlignment="1">
      <alignment vertical="top" wrapText="1"/>
    </xf>
    <xf numFmtId="0" fontId="24" fillId="0" borderId="31" xfId="125" applyNumberFormat="1" applyFont="1" applyFill="1" applyBorder="1" applyAlignment="1">
      <alignment horizontal="left" vertical="top" wrapText="1" indent="1"/>
    </xf>
    <xf numFmtId="0" fontId="4" fillId="0" borderId="20" xfId="125" applyNumberFormat="1" applyFont="1" applyFill="1" applyBorder="1" applyAlignment="1">
      <alignment horizontal="left" vertical="top" wrapText="1" indent="1"/>
    </xf>
    <xf numFmtId="0" fontId="24" fillId="0" borderId="20" xfId="125" applyNumberFormat="1" applyFont="1" applyFill="1" applyBorder="1" applyAlignment="1">
      <alignment horizontal="left" vertical="top" wrapText="1" indent="1"/>
    </xf>
    <xf numFmtId="0" fontId="0" fillId="0" borderId="31" xfId="0" applyFill="1" applyBorder="1" applyAlignment="1">
      <alignment horizontal="left" vertical="top" wrapText="1" indent="1"/>
    </xf>
    <xf numFmtId="0" fontId="0" fillId="0" borderId="20" xfId="0" applyFill="1" applyBorder="1" applyAlignment="1">
      <alignment horizontal="left" vertical="top" wrapText="1" indent="1"/>
    </xf>
    <xf numFmtId="0" fontId="24" fillId="0" borderId="20" xfId="0" applyFont="1" applyFill="1" applyBorder="1" applyAlignment="1">
      <alignment horizontal="left" vertical="top" wrapText="1" indent="1"/>
    </xf>
    <xf numFmtId="0" fontId="13" fillId="24" borderId="21" xfId="103" applyFont="1" applyFill="1" applyBorder="1" applyAlignment="1">
      <alignment horizontal="center" vertical="center" wrapText="1"/>
    </xf>
    <xf numFmtId="49" fontId="14" fillId="24" borderId="27" xfId="106" applyNumberFormat="1" applyFont="1" applyFill="1" applyBorder="1" applyAlignment="1">
      <alignment horizontal="center" vertical="center" wrapText="1"/>
    </xf>
    <xf numFmtId="0" fontId="15" fillId="24" borderId="21" xfId="109" applyFont="1" applyFill="1" applyBorder="1" applyAlignment="1">
      <alignment horizontal="center" vertical="center" wrapText="1"/>
    </xf>
    <xf numFmtId="0" fontId="15" fillId="24" borderId="34" xfId="109" applyFont="1" applyFill="1" applyBorder="1" applyAlignment="1">
      <alignment horizontal="center" vertical="center" wrapText="1"/>
    </xf>
    <xf numFmtId="0" fontId="15" fillId="24" borderId="27" xfId="109" applyFont="1" applyFill="1" applyBorder="1" applyAlignment="1">
      <alignment horizontal="center" vertical="center" wrapText="1"/>
    </xf>
    <xf numFmtId="0" fontId="15" fillId="24" borderId="83" xfId="109" applyFont="1" applyFill="1" applyBorder="1" applyAlignment="1">
      <alignment horizontal="center" vertical="center" wrapText="1"/>
    </xf>
    <xf numFmtId="0" fontId="14" fillId="24" borderId="62" xfId="105" applyFont="1" applyFill="1" applyBorder="1" applyAlignment="1">
      <alignment vertical="top" wrapText="1"/>
    </xf>
    <xf numFmtId="0" fontId="4" fillId="24" borderId="63" xfId="105" applyFont="1" applyFill="1" applyBorder="1" applyAlignment="1">
      <alignment vertical="top" wrapText="1"/>
    </xf>
    <xf numFmtId="0" fontId="4" fillId="0" borderId="31" xfId="0" applyFont="1" applyFill="1" applyBorder="1" applyAlignment="1">
      <alignment horizontal="left" vertical="top" indent="1"/>
    </xf>
    <xf numFmtId="0" fontId="4" fillId="0" borderId="20" xfId="0" applyFont="1" applyFill="1" applyBorder="1" applyAlignment="1">
      <alignment horizontal="left" vertical="top" indent="1"/>
    </xf>
    <xf numFmtId="0" fontId="24" fillId="0" borderId="20" xfId="0" applyFont="1" applyFill="1" applyBorder="1" applyAlignment="1">
      <alignment horizontal="left" vertical="top" indent="1"/>
    </xf>
    <xf numFmtId="0" fontId="14" fillId="24" borderId="22" xfId="105" applyFont="1" applyFill="1" applyBorder="1" applyAlignment="1">
      <alignment wrapText="1"/>
    </xf>
    <xf numFmtId="0" fontId="24" fillId="0" borderId="31" xfId="0" applyFont="1" applyFill="1" applyBorder="1" applyAlignment="1">
      <alignment horizontal="left" vertical="top" indent="1"/>
    </xf>
    <xf numFmtId="0" fontId="4" fillId="0" borderId="72" xfId="0" applyFont="1" applyFill="1" applyBorder="1" applyAlignment="1">
      <alignment horizontal="left" vertical="top" wrapText="1" indent="1"/>
    </xf>
    <xf numFmtId="0" fontId="4" fillId="0" borderId="73" xfId="0" applyFont="1" applyFill="1" applyBorder="1" applyAlignment="1">
      <alignment vertical="top"/>
    </xf>
    <xf numFmtId="0" fontId="4" fillId="0" borderId="31" xfId="124" applyNumberFormat="1" applyFont="1" applyFill="1" applyBorder="1" applyAlignment="1">
      <alignment horizontal="left" vertical="top" indent="1"/>
    </xf>
    <xf numFmtId="0" fontId="4" fillId="0" borderId="20" xfId="124" applyNumberFormat="1" applyFont="1" applyFill="1" applyBorder="1" applyAlignment="1">
      <alignment horizontal="left" vertical="top" wrapText="1" indent="1"/>
    </xf>
    <xf numFmtId="0" fontId="24" fillId="0" borderId="20" xfId="124" applyNumberFormat="1" applyFont="1" applyFill="1" applyBorder="1" applyAlignment="1">
      <alignment horizontal="left" vertical="top" wrapText="1" indent="1"/>
    </xf>
    <xf numFmtId="0" fontId="4" fillId="0" borderId="31" xfId="124" applyNumberFormat="1" applyFont="1" applyFill="1" applyBorder="1" applyAlignment="1">
      <alignment horizontal="left" vertical="top" wrapText="1" indent="1"/>
    </xf>
    <xf numFmtId="0" fontId="24" fillId="0" borderId="31" xfId="124" applyNumberFormat="1" applyFont="1" applyFill="1" applyBorder="1" applyAlignment="1">
      <alignment horizontal="left" vertical="top" wrapText="1" indent="1"/>
    </xf>
    <xf numFmtId="0" fontId="4" fillId="0" borderId="20" xfId="124" applyNumberFormat="1" applyFont="1" applyFill="1" applyBorder="1" applyAlignment="1">
      <alignment horizontal="left" vertical="top" indent="1"/>
    </xf>
    <xf numFmtId="0" fontId="24" fillId="0" borderId="31" xfId="124" applyNumberFormat="1" applyFont="1" applyFill="1" applyBorder="1" applyAlignment="1">
      <alignment horizontal="left" vertical="top" indent="1"/>
    </xf>
    <xf numFmtId="0" fontId="24" fillId="0" borderId="20" xfId="124" applyNumberFormat="1" applyFont="1" applyFill="1" applyBorder="1" applyAlignment="1">
      <alignment horizontal="left" vertical="top" indent="1"/>
    </xf>
    <xf numFmtId="0" fontId="15" fillId="24" borderId="79" xfId="109" applyFont="1" applyFill="1" applyBorder="1" applyAlignment="1">
      <alignment horizontal="center" vertical="center" wrapText="1"/>
    </xf>
    <xf numFmtId="0" fontId="15" fillId="24" borderId="92" xfId="109" applyFont="1" applyFill="1" applyBorder="1" applyAlignment="1">
      <alignment horizontal="center" vertical="center" wrapText="1"/>
    </xf>
    <xf numFmtId="0" fontId="4" fillId="0" borderId="72" xfId="0" applyFont="1" applyFill="1" applyBorder="1" applyAlignment="1">
      <alignment horizontal="left" vertical="top" indent="1"/>
    </xf>
    <xf numFmtId="9" fontId="5" fillId="0" borderId="69" xfId="465" applyNumberFormat="1" applyFont="1" applyFill="1" applyBorder="1" applyAlignment="1">
      <alignment vertical="top" wrapText="1"/>
    </xf>
    <xf numFmtId="9" fontId="5" fillId="0" borderId="71" xfId="465" applyNumberFormat="1" applyFont="1" applyFill="1" applyBorder="1" applyAlignment="1">
      <alignment vertical="top" wrapText="1"/>
    </xf>
    <xf numFmtId="9" fontId="5" fillId="0" borderId="13" xfId="465" applyNumberFormat="1" applyFont="1" applyFill="1" applyBorder="1" applyAlignment="1">
      <alignment vertical="top" wrapText="1"/>
    </xf>
    <xf numFmtId="9" fontId="5" fillId="0" borderId="11" xfId="465" applyNumberFormat="1" applyFont="1" applyFill="1" applyBorder="1" applyAlignment="1">
      <alignment vertical="top" wrapText="1"/>
    </xf>
    <xf numFmtId="0" fontId="4" fillId="0" borderId="71" xfId="0" applyFont="1" applyFill="1" applyBorder="1" applyAlignment="1"/>
    <xf numFmtId="0" fontId="4" fillId="0" borderId="69" xfId="0" applyFont="1" applyFill="1" applyBorder="1" applyAlignment="1"/>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3" fillId="24" borderId="97" xfId="106" applyFont="1" applyFill="1" applyBorder="1" applyAlignment="1">
      <alignment horizontal="center" vertical="top"/>
    </xf>
    <xf numFmtId="166" fontId="4" fillId="0" borderId="17" xfId="64" applyNumberFormat="1" applyFill="1" applyBorder="1" applyAlignment="1">
      <alignment vertical="top"/>
    </xf>
    <xf numFmtId="165" fontId="4" fillId="0" borderId="16" xfId="170" applyNumberFormat="1" applyFont="1" applyFill="1" applyBorder="1" applyAlignment="1">
      <alignment horizontal="center" vertical="top"/>
    </xf>
    <xf numFmtId="6" fontId="4" fillId="0" borderId="69"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70" xfId="125" applyNumberFormat="1" applyFill="1" applyBorder="1" applyAlignment="1">
      <alignment horizontal="center" vertical="top"/>
    </xf>
    <xf numFmtId="0" fontId="4" fillId="0" borderId="14" xfId="125" applyFill="1" applyBorder="1" applyAlignment="1">
      <alignment horizontal="center" vertical="top"/>
    </xf>
    <xf numFmtId="6" fontId="4" fillId="0" borderId="17" xfId="125" applyNumberFormat="1" applyFill="1" applyBorder="1" applyAlignment="1">
      <alignment horizontal="right" vertical="top"/>
    </xf>
    <xf numFmtId="0" fontId="4" fillId="0" borderId="16" xfId="125" applyFill="1" applyBorder="1" applyAlignment="1">
      <alignment horizontal="center" vertical="top"/>
    </xf>
    <xf numFmtId="0" fontId="5" fillId="0" borderId="71" xfId="252" applyNumberFormat="1" applyFont="1" applyFill="1" applyBorder="1" applyAlignment="1">
      <alignment vertical="top" wrapText="1"/>
    </xf>
    <xf numFmtId="0" fontId="5" fillId="0" borderId="11" xfId="252" applyNumberFormat="1" applyFont="1" applyFill="1" applyBorder="1" applyAlignment="1">
      <alignment vertical="top" wrapText="1"/>
    </xf>
    <xf numFmtId="0" fontId="5" fillId="0" borderId="68" xfId="252" applyNumberFormat="1" applyFont="1" applyFill="1" applyBorder="1" applyAlignment="1">
      <alignment vertical="top" wrapText="1"/>
    </xf>
    <xf numFmtId="9" fontId="5" fillId="0" borderId="68" xfId="465" applyNumberFormat="1" applyFont="1" applyFill="1" applyBorder="1" applyAlignment="1">
      <alignment vertical="top" wrapText="1"/>
    </xf>
    <xf numFmtId="9" fontId="5" fillId="0" borderId="56" xfId="465" applyNumberFormat="1" applyFont="1" applyFill="1" applyBorder="1" applyAlignment="1">
      <alignment vertical="top" wrapText="1"/>
    </xf>
    <xf numFmtId="0" fontId="33" fillId="24" borderId="98" xfId="106" applyFont="1" applyFill="1" applyBorder="1" applyAlignment="1">
      <alignment horizontal="center" vertical="top"/>
    </xf>
    <xf numFmtId="0" fontId="4" fillId="0" borderId="0" xfId="125" applyFont="1"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Font="1" applyAlignment="1" applyProtection="1">
      <alignment vertical="top" wrapText="1"/>
      <protection locked="0"/>
    </xf>
    <xf numFmtId="0" fontId="24" fillId="0" borderId="0" xfId="125" applyFont="1" applyAlignment="1" applyProtection="1">
      <alignment vertical="center"/>
      <protection locked="0"/>
    </xf>
    <xf numFmtId="0" fontId="4" fillId="0" borderId="0" xfId="125" applyFont="1" applyAlignment="1" applyProtection="1">
      <alignment horizontal="left" vertical="center" wrapText="1"/>
      <protection locked="0"/>
    </xf>
    <xf numFmtId="0" fontId="4" fillId="0" borderId="0" xfId="125" applyFont="1" applyAlignment="1" applyProtection="1">
      <alignment horizontal="left" vertical="center" wrapText="1" indent="2"/>
      <protection locked="0"/>
    </xf>
    <xf numFmtId="0" fontId="4" fillId="30" borderId="56" xfId="125" applyFont="1" applyFill="1" applyBorder="1" applyAlignment="1" applyProtection="1">
      <alignment horizontal="center" vertical="center"/>
      <protection locked="0"/>
    </xf>
    <xf numFmtId="0" fontId="4" fillId="0" borderId="0" xfId="125" applyFont="1" applyFill="1" applyBorder="1" applyAlignment="1" applyProtection="1">
      <alignment horizontal="center" vertical="center"/>
      <protection locked="0"/>
    </xf>
    <xf numFmtId="0" fontId="4" fillId="0" borderId="0" xfId="125" applyFill="1" applyAlignment="1" applyProtection="1">
      <alignment vertical="center"/>
      <protection locked="0"/>
    </xf>
    <xf numFmtId="0" fontId="39" fillId="32" borderId="71" xfId="125" applyNumberFormat="1" applyFont="1" applyFill="1" applyBorder="1" applyAlignment="1" applyProtection="1">
      <alignment wrapText="1"/>
      <protection locked="0"/>
    </xf>
    <xf numFmtId="0" fontId="39" fillId="32" borderId="69" xfId="125" applyNumberFormat="1" applyFont="1" applyFill="1" applyBorder="1" applyAlignment="1" applyProtection="1">
      <alignment wrapText="1"/>
      <protection locked="0"/>
    </xf>
    <xf numFmtId="0" fontId="4" fillId="31" borderId="71" xfId="125" applyNumberFormat="1" applyFont="1" applyFill="1" applyBorder="1" applyAlignment="1" applyProtection="1">
      <alignment vertical="top" wrapText="1"/>
      <protection locked="0"/>
    </xf>
    <xf numFmtId="0" fontId="4" fillId="31" borderId="69" xfId="125" applyNumberFormat="1" applyFont="1" applyFill="1" applyBorder="1" applyAlignment="1" applyProtection="1">
      <alignment vertical="top" wrapText="1"/>
      <protection locked="0"/>
    </xf>
    <xf numFmtId="0" fontId="4" fillId="0" borderId="71" xfId="125" applyNumberFormat="1" applyFont="1" applyFill="1" applyBorder="1" applyAlignment="1" applyProtection="1">
      <alignment vertical="top" wrapText="1"/>
      <protection locked="0"/>
    </xf>
    <xf numFmtId="0" fontId="4" fillId="0" borderId="69" xfId="125" applyNumberFormat="1" applyFont="1" applyFill="1" applyBorder="1" applyAlignment="1" applyProtection="1">
      <alignment vertical="top" wrapText="1"/>
      <protection locked="0"/>
    </xf>
    <xf numFmtId="0" fontId="4" fillId="0" borderId="68" xfId="125" applyNumberFormat="1" applyFont="1" applyFill="1" applyBorder="1" applyAlignment="1" applyProtection="1">
      <alignment vertical="top" wrapText="1"/>
      <protection locked="0"/>
    </xf>
    <xf numFmtId="0" fontId="4" fillId="0" borderId="56" xfId="125" applyNumberFormat="1" applyFont="1" applyFill="1" applyBorder="1" applyAlignment="1" applyProtection="1">
      <alignment vertical="top" wrapText="1"/>
      <protection locked="0"/>
    </xf>
    <xf numFmtId="0" fontId="4" fillId="0" borderId="0" xfId="125" applyFont="1" applyProtection="1">
      <protection locked="0"/>
    </xf>
    <xf numFmtId="0" fontId="29" fillId="0" borderId="69" xfId="112" applyFont="1" applyFill="1" applyBorder="1" applyAlignment="1" applyProtection="1">
      <alignment horizontal="center"/>
      <protection locked="0"/>
    </xf>
    <xf numFmtId="0" fontId="16" fillId="0" borderId="69" xfId="112" applyFont="1" applyFill="1" applyBorder="1" applyAlignment="1" applyProtection="1">
      <alignment vertical="top"/>
      <protection locked="0"/>
    </xf>
    <xf numFmtId="0" fontId="16" fillId="0" borderId="56" xfId="112" applyFont="1" applyFill="1" applyBorder="1" applyAlignment="1" applyProtection="1">
      <alignment vertical="top"/>
      <protection locked="0"/>
    </xf>
    <xf numFmtId="6" fontId="28" fillId="28" borderId="21" xfId="105" applyNumberFormat="1" applyFont="1" applyFill="1" applyBorder="1" applyAlignment="1" applyProtection="1">
      <alignment vertical="top" wrapText="1"/>
      <protection locked="0"/>
    </xf>
    <xf numFmtId="6" fontId="28" fillId="28" borderId="34" xfId="105" applyNumberFormat="1" applyFont="1" applyFill="1" applyBorder="1" applyAlignment="1" applyProtection="1">
      <alignment vertical="top" wrapText="1"/>
      <protection locked="0"/>
    </xf>
    <xf numFmtId="6" fontId="28" fillId="28" borderId="27" xfId="105" applyNumberFormat="1" applyFont="1" applyFill="1" applyBorder="1" applyAlignment="1" applyProtection="1">
      <alignment vertical="top" wrapText="1"/>
      <protection locked="0"/>
    </xf>
    <xf numFmtId="6" fontId="28" fillId="28" borderId="83" xfId="105" applyNumberFormat="1" applyFont="1" applyFill="1" applyBorder="1" applyAlignment="1" applyProtection="1">
      <alignment vertical="top" wrapText="1"/>
      <protection locked="0"/>
    </xf>
    <xf numFmtId="6" fontId="4" fillId="29" borderId="31"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28" borderId="44" xfId="0" applyNumberFormat="1" applyFont="1" applyFill="1" applyBorder="1" applyProtection="1">
      <protection locked="0"/>
    </xf>
    <xf numFmtId="6" fontId="4" fillId="29" borderId="33" xfId="51" applyNumberFormat="1" applyFont="1" applyFill="1" applyBorder="1" applyAlignment="1" applyProtection="1">
      <alignment vertical="top"/>
      <protection locked="0"/>
    </xf>
    <xf numFmtId="6" fontId="4" fillId="28" borderId="33" xfId="0" applyNumberFormat="1" applyFont="1" applyFill="1" applyBorder="1" applyProtection="1">
      <protection locked="0"/>
    </xf>
    <xf numFmtId="6" fontId="4" fillId="28" borderId="84" xfId="0" applyNumberFormat="1" applyFont="1" applyFill="1" applyBorder="1" applyProtection="1">
      <protection locked="0"/>
    </xf>
    <xf numFmtId="6" fontId="4" fillId="0" borderId="26" xfId="111" applyNumberFormat="1" applyFont="1" applyFill="1" applyBorder="1" applyAlignment="1" applyProtection="1">
      <alignment vertical="top"/>
      <protection locked="0"/>
    </xf>
    <xf numFmtId="6" fontId="4" fillId="0" borderId="28" xfId="111" applyNumberFormat="1" applyFont="1" applyFill="1" applyBorder="1" applyAlignment="1" applyProtection="1">
      <alignment vertical="top"/>
      <protection locked="0"/>
    </xf>
    <xf numFmtId="6" fontId="4" fillId="0" borderId="28" xfId="111" applyNumberFormat="1" applyFont="1" applyFill="1" applyBorder="1" applyAlignment="1" applyProtection="1">
      <protection locked="0"/>
    </xf>
    <xf numFmtId="6" fontId="4" fillId="0" borderId="26" xfId="111" applyNumberFormat="1" applyFont="1" applyFill="1" applyBorder="1" applyAlignment="1" applyProtection="1">
      <protection locked="0"/>
    </xf>
    <xf numFmtId="6" fontId="4" fillId="28" borderId="40" xfId="0" applyNumberFormat="1" applyFont="1" applyFill="1" applyBorder="1" applyProtection="1">
      <protection locked="0"/>
    </xf>
    <xf numFmtId="6" fontId="4" fillId="0" borderId="37"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47" xfId="0" applyNumberFormat="1" applyFont="1" applyFill="1" applyBorder="1" applyProtection="1">
      <protection locked="0"/>
    </xf>
    <xf numFmtId="6" fontId="4" fillId="28" borderId="28" xfId="0" applyNumberFormat="1" applyFont="1" applyFill="1" applyBorder="1" applyProtection="1">
      <protection locked="0"/>
    </xf>
    <xf numFmtId="6" fontId="4" fillId="28" borderId="38" xfId="0" applyNumberFormat="1" applyFont="1" applyFill="1" applyBorder="1" applyProtection="1">
      <protection locked="0"/>
    </xf>
    <xf numFmtId="6" fontId="4" fillId="28" borderId="26" xfId="0" applyNumberFormat="1" applyFont="1" applyFill="1" applyBorder="1" applyProtection="1">
      <protection locked="0"/>
    </xf>
    <xf numFmtId="6" fontId="4" fillId="28" borderId="42" xfId="0" applyNumberFormat="1" applyFont="1" applyFill="1" applyBorder="1" applyProtection="1">
      <protection locked="0"/>
    </xf>
    <xf numFmtId="6" fontId="4" fillId="28" borderId="23" xfId="0" applyNumberFormat="1" applyFont="1" applyFill="1" applyBorder="1" applyProtection="1">
      <protection locked="0"/>
    </xf>
    <xf numFmtId="6" fontId="4" fillId="28" borderId="20" xfId="0" applyNumberFormat="1" applyFont="1" applyFill="1" applyBorder="1" applyProtection="1">
      <protection locked="0"/>
    </xf>
    <xf numFmtId="6" fontId="31" fillId="28" borderId="22" xfId="105" applyNumberFormat="1" applyFont="1" applyFill="1" applyBorder="1" applyAlignment="1" applyProtection="1">
      <alignment vertical="top" wrapText="1"/>
      <protection locked="0"/>
    </xf>
    <xf numFmtId="6" fontId="31" fillId="28" borderId="41" xfId="105" applyNumberFormat="1" applyFont="1" applyFill="1" applyBorder="1" applyAlignment="1" applyProtection="1">
      <alignment vertical="top" wrapText="1"/>
      <protection locked="0"/>
    </xf>
    <xf numFmtId="6" fontId="31" fillId="28" borderId="25" xfId="105" applyNumberFormat="1" applyFont="1" applyFill="1" applyBorder="1" applyAlignment="1" applyProtection="1">
      <alignment vertical="top" wrapText="1"/>
      <protection locked="0"/>
    </xf>
    <xf numFmtId="6" fontId="31" fillId="28" borderId="85" xfId="105" applyNumberFormat="1" applyFont="1" applyFill="1" applyBorder="1" applyAlignment="1" applyProtection="1">
      <alignment vertical="top" wrapText="1"/>
      <protection locked="0"/>
    </xf>
    <xf numFmtId="6" fontId="4" fillId="28" borderId="43" xfId="0" applyNumberFormat="1" applyFont="1" applyFill="1" applyBorder="1" applyProtection="1">
      <protection locked="0"/>
    </xf>
    <xf numFmtId="6" fontId="4" fillId="29" borderId="26" xfId="51" applyNumberFormat="1" applyFont="1" applyFill="1" applyBorder="1" applyAlignment="1" applyProtection="1">
      <alignment vertical="top"/>
      <protection locked="0"/>
    </xf>
    <xf numFmtId="6" fontId="4" fillId="29" borderId="28" xfId="51" applyNumberFormat="1" applyFont="1" applyFill="1" applyBorder="1" applyAlignment="1" applyProtection="1">
      <alignment vertical="top"/>
      <protection locked="0"/>
    </xf>
    <xf numFmtId="6" fontId="4" fillId="29" borderId="37"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28" borderId="35" xfId="0" applyNumberFormat="1" applyFont="1" applyFill="1" applyBorder="1" applyProtection="1">
      <protection locked="0"/>
    </xf>
    <xf numFmtId="6" fontId="4" fillId="28" borderId="45" xfId="0" applyNumberFormat="1" applyFont="1" applyFill="1" applyBorder="1" applyProtection="1">
      <protection locked="0"/>
    </xf>
    <xf numFmtId="6" fontId="4" fillId="28" borderId="37" xfId="0" applyNumberFormat="1" applyFont="1" applyFill="1" applyBorder="1" applyProtection="1">
      <protection locked="0"/>
    </xf>
    <xf numFmtId="6" fontId="4" fillId="0" borderId="31" xfId="111" applyNumberFormat="1" applyFont="1" applyFill="1" applyBorder="1" applyAlignment="1" applyProtection="1">
      <alignment vertical="top"/>
      <protection locked="0"/>
    </xf>
    <xf numFmtId="6" fontId="4" fillId="0" borderId="35"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6" fontId="31" fillId="28" borderId="46" xfId="105" applyNumberFormat="1" applyFont="1" applyFill="1" applyBorder="1" applyAlignment="1" applyProtection="1">
      <alignment vertical="top" wrapText="1"/>
      <protection locked="0"/>
    </xf>
    <xf numFmtId="6" fontId="31" fillId="28" borderId="48" xfId="105" applyNumberFormat="1" applyFont="1" applyFill="1" applyBorder="1" applyAlignment="1" applyProtection="1">
      <alignment vertical="top" wrapText="1"/>
      <protection locked="0"/>
    </xf>
    <xf numFmtId="6" fontId="31" fillId="28" borderId="18" xfId="105" applyNumberFormat="1" applyFont="1" applyFill="1" applyBorder="1" applyAlignment="1" applyProtection="1">
      <alignment vertical="top" wrapText="1"/>
      <protection locked="0"/>
    </xf>
    <xf numFmtId="6" fontId="4" fillId="0" borderId="18" xfId="111" applyNumberFormat="1" applyFont="1" applyFill="1" applyBorder="1" applyAlignment="1" applyProtection="1">
      <alignment vertical="top" wrapText="1"/>
      <protection locked="0"/>
    </xf>
    <xf numFmtId="6" fontId="31" fillId="28" borderId="86" xfId="105" applyNumberFormat="1" applyFont="1" applyFill="1" applyBorder="1" applyAlignment="1" applyProtection="1">
      <alignment vertical="top" wrapText="1"/>
      <protection locked="0"/>
    </xf>
    <xf numFmtId="164" fontId="31" fillId="28" borderId="20" xfId="105" applyNumberFormat="1" applyFont="1" applyFill="1" applyBorder="1" applyAlignment="1" applyProtection="1">
      <alignment vertical="top" wrapText="1"/>
      <protection locked="0"/>
    </xf>
    <xf numFmtId="164" fontId="31" fillId="28" borderId="40" xfId="105" applyNumberFormat="1" applyFont="1" applyFill="1" applyBorder="1" applyAlignment="1" applyProtection="1">
      <alignment vertical="top" wrapText="1"/>
      <protection locked="0"/>
    </xf>
    <xf numFmtId="164" fontId="31" fillId="28" borderId="11" xfId="105" applyNumberFormat="1" applyFont="1" applyFill="1" applyBorder="1" applyAlignment="1" applyProtection="1">
      <alignment vertical="top" wrapText="1"/>
      <protection locked="0"/>
    </xf>
    <xf numFmtId="164" fontId="31" fillId="28" borderId="47" xfId="105" applyNumberFormat="1" applyFont="1" applyFill="1" applyBorder="1" applyAlignment="1" applyProtection="1">
      <alignment vertical="top" wrapText="1"/>
      <protection locked="0"/>
    </xf>
    <xf numFmtId="38" fontId="4" fillId="0" borderId="31" xfId="111" applyNumberFormat="1" applyFont="1" applyFill="1" applyBorder="1" applyAlignment="1" applyProtection="1">
      <alignment vertical="top"/>
      <protection locked="0"/>
    </xf>
    <xf numFmtId="38" fontId="4" fillId="0" borderId="35" xfId="111" applyNumberFormat="1" applyFont="1" applyFill="1" applyBorder="1" applyAlignment="1" applyProtection="1">
      <alignment vertical="top"/>
      <protection locked="0"/>
    </xf>
    <xf numFmtId="38" fontId="4" fillId="28" borderId="53" xfId="0" applyNumberFormat="1" applyFont="1" applyFill="1" applyBorder="1" applyProtection="1">
      <protection locked="0"/>
    </xf>
    <xf numFmtId="38" fontId="4" fillId="28" borderId="50" xfId="0" applyNumberFormat="1" applyFont="1" applyFill="1" applyBorder="1" applyProtection="1">
      <protection locked="0"/>
    </xf>
    <xf numFmtId="38" fontId="4" fillId="0" borderId="33" xfId="111" applyNumberFormat="1" applyFont="1" applyFill="1" applyBorder="1" applyAlignment="1" applyProtection="1">
      <alignment vertical="top"/>
      <protection locked="0"/>
    </xf>
    <xf numFmtId="0" fontId="4" fillId="28" borderId="84" xfId="0" applyFont="1" applyFill="1" applyBorder="1" applyProtection="1">
      <protection locked="0"/>
    </xf>
    <xf numFmtId="38" fontId="4" fillId="0" borderId="26" xfId="111" applyNumberFormat="1" applyFont="1" applyFill="1" applyBorder="1" applyAlignment="1" applyProtection="1">
      <alignment vertical="top"/>
      <protection locked="0"/>
    </xf>
    <xf numFmtId="38" fontId="4" fillId="0" borderId="28" xfId="111" applyNumberFormat="1" applyFont="1" applyFill="1" applyBorder="1" applyAlignment="1" applyProtection="1">
      <alignment vertical="top"/>
      <protection locked="0"/>
    </xf>
    <xf numFmtId="38" fontId="4" fillId="28" borderId="54" xfId="0" applyNumberFormat="1" applyFont="1" applyFill="1" applyBorder="1" applyProtection="1">
      <protection locked="0"/>
    </xf>
    <xf numFmtId="38" fontId="4" fillId="28" borderId="51" xfId="0" applyNumberFormat="1" applyFont="1" applyFill="1" applyBorder="1" applyProtection="1">
      <protection locked="0"/>
    </xf>
    <xf numFmtId="38" fontId="4" fillId="0" borderId="37" xfId="111" applyNumberFormat="1" applyFont="1" applyFill="1" applyBorder="1" applyAlignment="1" applyProtection="1">
      <alignment vertical="top"/>
      <protection locked="0"/>
    </xf>
    <xf numFmtId="0" fontId="4" fillId="28" borderId="47" xfId="0" applyFont="1" applyFill="1" applyBorder="1" applyProtection="1">
      <protection locked="0"/>
    </xf>
    <xf numFmtId="38" fontId="4" fillId="28" borderId="26" xfId="0" applyNumberFormat="1" applyFont="1" applyFill="1" applyBorder="1" applyProtection="1">
      <protection locked="0"/>
    </xf>
    <xf numFmtId="38" fontId="4" fillId="28" borderId="39" xfId="0" applyNumberFormat="1" applyFont="1" applyFill="1" applyBorder="1" applyProtection="1">
      <protection locked="0"/>
    </xf>
    <xf numFmtId="38" fontId="4" fillId="29" borderId="26" xfId="51" applyNumberFormat="1" applyFont="1" applyFill="1" applyBorder="1" applyAlignment="1" applyProtection="1">
      <alignment vertical="top"/>
      <protection locked="0"/>
    </xf>
    <xf numFmtId="38" fontId="4" fillId="29" borderId="28" xfId="51" applyNumberFormat="1" applyFont="1" applyFill="1" applyBorder="1" applyAlignment="1" applyProtection="1">
      <alignment vertical="top"/>
      <protection locked="0"/>
    </xf>
    <xf numFmtId="38" fontId="4" fillId="28" borderId="55" xfId="0" applyNumberFormat="1" applyFont="1" applyFill="1" applyBorder="1" applyProtection="1">
      <protection locked="0"/>
    </xf>
    <xf numFmtId="38" fontId="4" fillId="28" borderId="52" xfId="0" applyNumberFormat="1" applyFont="1" applyFill="1" applyBorder="1" applyProtection="1">
      <protection locked="0"/>
    </xf>
    <xf numFmtId="38" fontId="4" fillId="29" borderId="37" xfId="51" applyNumberFormat="1" applyFont="1" applyFill="1" applyBorder="1" applyAlignment="1" applyProtection="1">
      <alignment vertical="top"/>
      <protection locked="0"/>
    </xf>
    <xf numFmtId="164" fontId="31" fillId="28" borderId="46" xfId="105" applyNumberFormat="1" applyFont="1" applyFill="1" applyBorder="1" applyAlignment="1" applyProtection="1">
      <alignment vertical="top" wrapText="1"/>
      <protection locked="0"/>
    </xf>
    <xf numFmtId="164" fontId="31" fillId="28" borderId="48" xfId="105"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49" xfId="105" applyNumberFormat="1" applyFont="1" applyFill="1" applyBorder="1" applyAlignment="1" applyProtection="1">
      <alignment vertical="top" wrapText="1"/>
      <protection locked="0"/>
    </xf>
    <xf numFmtId="6" fontId="4" fillId="0" borderId="85" xfId="111" applyNumberFormat="1" applyFont="1" applyFill="1" applyBorder="1" applyAlignment="1" applyProtection="1">
      <alignment vertical="top"/>
      <protection locked="0"/>
    </xf>
    <xf numFmtId="164" fontId="31" fillId="28" borderId="72" xfId="105" applyNumberFormat="1" applyFont="1" applyFill="1" applyBorder="1" applyAlignment="1" applyProtection="1">
      <alignment vertical="top" wrapText="1"/>
      <protection locked="0"/>
    </xf>
    <xf numFmtId="164" fontId="31" fillId="28" borderId="77" xfId="105" applyNumberFormat="1" applyFont="1" applyFill="1" applyBorder="1" applyAlignment="1" applyProtection="1">
      <alignment vertical="top" wrapText="1"/>
      <protection locked="0"/>
    </xf>
    <xf numFmtId="164" fontId="31" fillId="28" borderId="73" xfId="105" applyNumberFormat="1" applyFont="1" applyFill="1" applyBorder="1" applyAlignment="1" applyProtection="1">
      <alignment vertical="top" wrapText="1"/>
      <protection locked="0"/>
    </xf>
    <xf numFmtId="6" fontId="4" fillId="0" borderId="64" xfId="111" applyNumberFormat="1" applyFont="1" applyFill="1" applyBorder="1" applyAlignment="1" applyProtection="1">
      <alignment vertical="top"/>
      <protection locked="0"/>
    </xf>
    <xf numFmtId="6" fontId="4" fillId="0" borderId="35" xfId="111" applyNumberFormat="1" applyFont="1" applyFill="1" applyBorder="1" applyAlignment="1" applyProtection="1">
      <protection locked="0"/>
    </xf>
    <xf numFmtId="6" fontId="4" fillId="0" borderId="31" xfId="111" applyNumberFormat="1" applyFont="1" applyFill="1" applyBorder="1" applyAlignment="1" applyProtection="1">
      <protection locked="0"/>
    </xf>
    <xf numFmtId="6" fontId="4" fillId="28" borderId="87" xfId="0" applyNumberFormat="1" applyFont="1" applyFill="1" applyBorder="1" applyProtection="1">
      <protection locked="0"/>
    </xf>
    <xf numFmtId="6" fontId="28" fillId="28" borderId="22" xfId="105" applyNumberFormat="1" applyFont="1" applyFill="1" applyBorder="1" applyAlignment="1" applyProtection="1">
      <alignment vertical="top" wrapText="1"/>
      <protection locked="0"/>
    </xf>
    <xf numFmtId="6" fontId="28" fillId="28" borderId="41"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28" fillId="28" borderId="85" xfId="105" applyNumberFormat="1" applyFont="1" applyFill="1" applyBorder="1" applyAlignment="1" applyProtection="1">
      <alignment vertical="top" wrapText="1"/>
      <protection locked="0"/>
    </xf>
    <xf numFmtId="6" fontId="24" fillId="29" borderId="26" xfId="51" applyNumberFormat="1" applyFont="1" applyFill="1" applyBorder="1" applyAlignment="1" applyProtection="1">
      <alignment vertical="top"/>
      <protection locked="0"/>
    </xf>
    <xf numFmtId="6" fontId="24" fillId="29" borderId="28" xfId="51" applyNumberFormat="1" applyFont="1" applyFill="1" applyBorder="1" applyAlignment="1" applyProtection="1">
      <alignment vertical="top"/>
      <protection locked="0"/>
    </xf>
    <xf numFmtId="6" fontId="24" fillId="28" borderId="23" xfId="0" applyNumberFormat="1" applyFont="1" applyFill="1" applyBorder="1" applyProtection="1">
      <protection locked="0"/>
    </xf>
    <xf numFmtId="6" fontId="24" fillId="29" borderId="37"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24" fillId="28" borderId="47" xfId="0" applyNumberFormat="1" applyFont="1" applyFill="1" applyBorder="1" applyProtection="1">
      <protection locked="0"/>
    </xf>
    <xf numFmtId="6" fontId="4" fillId="0" borderId="74" xfId="111" applyNumberFormat="1" applyFont="1" applyFill="1" applyBorder="1" applyAlignment="1" applyProtection="1">
      <alignment vertical="top"/>
      <protection locked="0"/>
    </xf>
    <xf numFmtId="6" fontId="4" fillId="0" borderId="75" xfId="111" applyNumberFormat="1" applyFont="1" applyFill="1" applyBorder="1" applyAlignment="1" applyProtection="1">
      <alignment vertical="top"/>
      <protection locked="0"/>
    </xf>
    <xf numFmtId="6" fontId="4" fillId="28" borderId="74" xfId="0" applyNumberFormat="1" applyFont="1" applyFill="1" applyBorder="1" applyProtection="1">
      <protection locked="0"/>
    </xf>
    <xf numFmtId="6" fontId="4" fillId="28" borderId="76" xfId="0" applyNumberFormat="1" applyFont="1" applyFill="1" applyBorder="1" applyProtection="1">
      <protection locked="0"/>
    </xf>
    <xf numFmtId="6" fontId="4" fillId="28" borderId="77" xfId="0" applyNumberFormat="1" applyFont="1" applyFill="1" applyBorder="1" applyProtection="1">
      <protection locked="0"/>
    </xf>
    <xf numFmtId="6" fontId="4" fillId="28" borderId="90" xfId="0" applyNumberFormat="1" applyFont="1" applyFill="1" applyBorder="1" applyProtection="1">
      <protection locked="0"/>
    </xf>
    <xf numFmtId="6" fontId="4" fillId="28" borderId="88" xfId="0" applyNumberFormat="1" applyFont="1" applyFill="1" applyBorder="1" applyProtection="1">
      <protection locked="0"/>
    </xf>
    <xf numFmtId="6" fontId="4" fillId="28" borderId="89" xfId="0" applyNumberFormat="1" applyFont="1" applyFill="1" applyBorder="1" applyProtection="1">
      <protection locked="0"/>
    </xf>
    <xf numFmtId="6" fontId="28" fillId="28" borderId="80" xfId="105" applyNumberFormat="1" applyFont="1" applyFill="1" applyBorder="1" applyAlignment="1" applyProtection="1">
      <alignment vertical="top" wrapText="1"/>
      <protection locked="0"/>
    </xf>
    <xf numFmtId="6" fontId="4" fillId="29" borderId="82" xfId="51" applyNumberFormat="1" applyFont="1" applyFill="1" applyBorder="1" applyAlignment="1" applyProtection="1">
      <alignment vertical="top"/>
      <protection locked="0"/>
    </xf>
    <xf numFmtId="6" fontId="4" fillId="0" borderId="37" xfId="51" applyNumberFormat="1" applyFont="1" applyFill="1" applyBorder="1" applyAlignment="1" applyProtection="1">
      <alignment vertical="top"/>
      <protection locked="0"/>
    </xf>
    <xf numFmtId="6" fontId="4" fillId="28" borderId="82" xfId="0" applyNumberFormat="1" applyFont="1" applyFill="1" applyBorder="1" applyProtection="1">
      <protection locked="0"/>
    </xf>
    <xf numFmtId="6" fontId="4" fillId="28" borderId="81" xfId="0" applyNumberFormat="1" applyFont="1" applyFill="1" applyBorder="1" applyProtection="1">
      <protection locked="0"/>
    </xf>
    <xf numFmtId="6" fontId="24" fillId="28" borderId="20" xfId="0" applyNumberFormat="1" applyFont="1" applyFill="1" applyBorder="1" applyProtection="1">
      <protection locked="0"/>
    </xf>
    <xf numFmtId="6" fontId="24" fillId="28" borderId="81" xfId="0" applyNumberFormat="1" applyFont="1" applyFill="1" applyBorder="1" applyProtection="1">
      <protection locked="0"/>
    </xf>
    <xf numFmtId="6" fontId="24" fillId="28" borderId="26" xfId="0" applyNumberFormat="1" applyFont="1" applyFill="1" applyBorder="1" applyProtection="1">
      <protection locked="0"/>
    </xf>
    <xf numFmtId="6" fontId="24" fillId="28" borderId="28" xfId="0" applyNumberFormat="1" applyFont="1" applyFill="1" applyBorder="1" applyProtection="1">
      <protection locked="0"/>
    </xf>
    <xf numFmtId="6" fontId="24" fillId="29" borderId="82" xfId="51" applyNumberFormat="1" applyFont="1" applyFill="1" applyBorder="1" applyAlignment="1" applyProtection="1">
      <alignment vertical="top"/>
      <protection locked="0"/>
    </xf>
    <xf numFmtId="6" fontId="4" fillId="29" borderId="45" xfId="51" applyNumberFormat="1" applyFont="1" applyFill="1" applyBorder="1" applyAlignment="1" applyProtection="1">
      <alignment vertical="top"/>
      <protection locked="0"/>
    </xf>
    <xf numFmtId="6" fontId="24" fillId="28" borderId="37" xfId="0" applyNumberFormat="1" applyFont="1" applyFill="1" applyBorder="1" applyProtection="1">
      <protection locked="0"/>
    </xf>
    <xf numFmtId="6" fontId="24" fillId="28" borderId="31" xfId="0" applyNumberFormat="1" applyFont="1" applyFill="1" applyBorder="1" applyProtection="1">
      <protection locked="0"/>
    </xf>
    <xf numFmtId="6" fontId="24" fillId="28" borderId="35" xfId="0" applyNumberFormat="1" applyFont="1" applyFill="1" applyBorder="1" applyProtection="1">
      <protection locked="0"/>
    </xf>
    <xf numFmtId="6" fontId="24" fillId="29" borderId="33" xfId="51" applyNumberFormat="1" applyFont="1" applyFill="1" applyBorder="1" applyAlignment="1" applyProtection="1">
      <alignment vertical="top"/>
      <protection locked="0"/>
    </xf>
    <xf numFmtId="6" fontId="24" fillId="28" borderId="45" xfId="0" applyNumberFormat="1" applyFont="1" applyFill="1" applyBorder="1" applyProtection="1">
      <protection locked="0"/>
    </xf>
    <xf numFmtId="6" fontId="24" fillId="0" borderId="37" xfId="51" applyNumberFormat="1" applyFont="1" applyFill="1" applyBorder="1" applyAlignment="1" applyProtection="1">
      <alignment vertical="top"/>
      <protection locked="0"/>
    </xf>
    <xf numFmtId="38" fontId="4" fillId="29" borderId="35" xfId="51" applyNumberFormat="1" applyFont="1" applyFill="1" applyBorder="1" applyAlignment="1" applyProtection="1">
      <alignment vertical="top"/>
      <protection locked="0"/>
    </xf>
    <xf numFmtId="38" fontId="4" fillId="29" borderId="45" xfId="51" applyNumberFormat="1" applyFont="1" applyFill="1" applyBorder="1" applyAlignment="1" applyProtection="1">
      <alignment vertical="top"/>
      <protection locked="0"/>
    </xf>
    <xf numFmtId="170" fontId="4" fillId="29" borderId="28" xfId="51" applyNumberFormat="1" applyFont="1" applyFill="1" applyBorder="1" applyAlignment="1" applyProtection="1">
      <alignment vertical="top"/>
      <protection locked="0"/>
    </xf>
    <xf numFmtId="165" fontId="4" fillId="29" borderId="28" xfId="465" applyNumberFormat="1" applyFont="1" applyFill="1" applyBorder="1" applyAlignment="1" applyProtection="1">
      <alignment vertical="top"/>
      <protection locked="0"/>
    </xf>
    <xf numFmtId="165" fontId="4" fillId="29" borderId="82" xfId="465" applyNumberFormat="1" applyFont="1" applyFill="1" applyBorder="1" applyAlignment="1" applyProtection="1">
      <alignment vertical="top"/>
      <protection locked="0"/>
    </xf>
    <xf numFmtId="6" fontId="4" fillId="0" borderId="82" xfId="111" applyNumberFormat="1" applyFont="1" applyFill="1" applyBorder="1" applyAlignment="1" applyProtection="1">
      <alignment vertical="top"/>
      <protection locked="0"/>
    </xf>
    <xf numFmtId="169" fontId="4" fillId="29" borderId="28" xfId="51" applyNumberFormat="1" applyFont="1" applyFill="1" applyBorder="1" applyAlignment="1" applyProtection="1">
      <alignment vertical="top"/>
      <protection locked="0"/>
    </xf>
    <xf numFmtId="169" fontId="4" fillId="29" borderId="82" xfId="51" applyNumberFormat="1" applyFont="1" applyFill="1" applyBorder="1" applyAlignment="1" applyProtection="1">
      <alignment vertical="top"/>
      <protection locked="0"/>
    </xf>
    <xf numFmtId="165" fontId="24" fillId="29" borderId="28" xfId="51" applyNumberFormat="1" applyFont="1" applyFill="1" applyBorder="1" applyAlignment="1" applyProtection="1">
      <alignment vertical="top"/>
      <protection locked="0"/>
    </xf>
    <xf numFmtId="165" fontId="24" fillId="29" borderId="82"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4" fillId="0" borderId="31" xfId="111" applyNumberFormat="1" applyFont="1" applyFill="1" applyBorder="1" applyAlignment="1" applyProtection="1">
      <alignment vertical="top"/>
      <protection locked="0"/>
    </xf>
    <xf numFmtId="165" fontId="4" fillId="0" borderId="35" xfId="111" applyNumberFormat="1" applyFont="1" applyFill="1" applyBorder="1" applyAlignment="1" applyProtection="1">
      <alignment vertical="top"/>
      <protection locked="0"/>
    </xf>
    <xf numFmtId="165" fontId="4" fillId="0" borderId="45" xfId="111" applyNumberFormat="1" applyFont="1" applyFill="1" applyBorder="1" applyAlignment="1" applyProtection="1">
      <alignment vertical="top"/>
      <protection locked="0"/>
    </xf>
    <xf numFmtId="165" fontId="4" fillId="29" borderId="28" xfId="51" applyNumberFormat="1" applyFont="1" applyFill="1" applyBorder="1" applyAlignment="1" applyProtection="1">
      <alignment vertical="top"/>
      <protection locked="0"/>
    </xf>
    <xf numFmtId="165" fontId="4" fillId="29" borderId="82" xfId="51" applyNumberFormat="1" applyFont="1" applyFill="1" applyBorder="1" applyAlignment="1" applyProtection="1">
      <alignment vertical="top"/>
      <protection locked="0"/>
    </xf>
    <xf numFmtId="6" fontId="4" fillId="28" borderId="72" xfId="0" applyNumberFormat="1" applyFont="1" applyFill="1" applyBorder="1" applyProtection="1">
      <protection locked="0"/>
    </xf>
    <xf numFmtId="6" fontId="4" fillId="28" borderId="78" xfId="0" applyNumberFormat="1" applyFont="1" applyFill="1" applyBorder="1" applyProtection="1">
      <protection locked="0"/>
    </xf>
    <xf numFmtId="6" fontId="4" fillId="28" borderId="73" xfId="0" applyNumberFormat="1" applyFont="1" applyFill="1" applyBorder="1" applyProtection="1">
      <protection locked="0"/>
    </xf>
    <xf numFmtId="6" fontId="4" fillId="28" borderId="91" xfId="0" applyNumberFormat="1" applyFont="1" applyFill="1" applyBorder="1" applyProtection="1">
      <protection locked="0"/>
    </xf>
    <xf numFmtId="38" fontId="4" fillId="29" borderId="22" xfId="111" applyNumberFormat="1" applyFont="1" applyFill="1" applyBorder="1" applyAlignment="1" applyProtection="1">
      <alignment vertical="top"/>
      <protection locked="0"/>
    </xf>
    <xf numFmtId="38" fontId="4" fillId="29" borderId="25" xfId="111" applyNumberFormat="1" applyFont="1" applyFill="1" applyBorder="1" applyAlignment="1" applyProtection="1">
      <alignment vertical="top"/>
      <protection locked="0"/>
    </xf>
    <xf numFmtId="38" fontId="4" fillId="28" borderId="25" xfId="0" applyNumberFormat="1" applyFont="1" applyFill="1" applyBorder="1" applyProtection="1">
      <protection locked="0"/>
    </xf>
    <xf numFmtId="38" fontId="4" fillId="29" borderId="93" xfId="111" applyNumberFormat="1" applyFont="1" applyFill="1" applyBorder="1" applyAlignment="1" applyProtection="1">
      <alignment vertical="top"/>
      <protection locked="0"/>
    </xf>
    <xf numFmtId="38" fontId="28" fillId="28" borderId="22" xfId="105" applyNumberFormat="1" applyFont="1" applyFill="1" applyBorder="1" applyAlignment="1" applyProtection="1">
      <alignment vertical="top" wrapText="1"/>
      <protection locked="0"/>
    </xf>
    <xf numFmtId="38" fontId="28" fillId="28" borderId="25" xfId="105" applyNumberFormat="1" applyFont="1" applyFill="1" applyBorder="1" applyAlignment="1" applyProtection="1">
      <alignment vertical="top" wrapText="1"/>
      <protection locked="0"/>
    </xf>
    <xf numFmtId="38" fontId="28" fillId="28" borderId="93" xfId="105" applyNumberFormat="1" applyFont="1" applyFill="1" applyBorder="1" applyAlignment="1" applyProtection="1">
      <alignment vertical="top" wrapText="1"/>
      <protection locked="0"/>
    </xf>
    <xf numFmtId="38" fontId="4" fillId="28" borderId="31" xfId="0" applyNumberFormat="1" applyFont="1" applyFill="1" applyBorder="1" applyProtection="1">
      <protection locked="0"/>
    </xf>
    <xf numFmtId="38" fontId="4" fillId="0" borderId="33" xfId="111" applyNumberFormat="1" applyFont="1" applyFill="1" applyBorder="1" applyAlignment="1" applyProtection="1">
      <alignment horizontal="right" vertical="top"/>
      <protection locked="0"/>
    </xf>
    <xf numFmtId="38" fontId="4" fillId="28" borderId="33" xfId="0" applyNumberFormat="1" applyFont="1" applyFill="1" applyBorder="1" applyProtection="1">
      <protection locked="0"/>
    </xf>
    <xf numFmtId="38" fontId="4" fillId="28" borderId="33" xfId="0" applyNumberFormat="1" applyFont="1" applyFill="1" applyBorder="1" applyAlignment="1" applyProtection="1">
      <alignment horizontal="center"/>
      <protection locked="0"/>
    </xf>
    <xf numFmtId="38" fontId="4" fillId="28" borderId="94" xfId="0" applyNumberFormat="1" applyFont="1" applyFill="1" applyBorder="1" applyProtection="1">
      <protection locked="0"/>
    </xf>
    <xf numFmtId="38" fontId="4" fillId="0" borderId="26" xfId="111" applyNumberFormat="1" applyFont="1" applyFill="1" applyBorder="1" applyAlignment="1" applyProtection="1">
      <alignment horizontal="right" vertical="top"/>
      <protection locked="0"/>
    </xf>
    <xf numFmtId="38" fontId="4" fillId="0" borderId="37"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0" borderId="95" xfId="111" applyNumberFormat="1" applyFont="1" applyFill="1" applyBorder="1" applyAlignment="1" applyProtection="1">
      <alignment vertical="top"/>
      <protection locked="0"/>
    </xf>
    <xf numFmtId="38" fontId="4" fillId="28" borderId="22" xfId="0" applyNumberFormat="1" applyFont="1" applyFill="1" applyBorder="1" applyProtection="1">
      <protection locked="0"/>
    </xf>
    <xf numFmtId="38" fontId="4" fillId="28" borderId="93" xfId="0" applyNumberFormat="1" applyFont="1" applyFill="1" applyBorder="1" applyProtection="1">
      <protection locked="0"/>
    </xf>
    <xf numFmtId="6" fontId="28" fillId="28" borderId="93" xfId="105" applyNumberFormat="1" applyFont="1" applyFill="1" applyBorder="1" applyAlignment="1" applyProtection="1">
      <alignment vertical="top" wrapText="1"/>
      <protection locked="0"/>
    </xf>
    <xf numFmtId="6" fontId="4" fillId="29" borderId="31" xfId="111" applyNumberFormat="1" applyFont="1" applyFill="1" applyBorder="1" applyAlignment="1" applyProtection="1">
      <alignment vertical="top"/>
      <protection locked="0"/>
    </xf>
    <xf numFmtId="6" fontId="4" fillId="29" borderId="33" xfId="111" applyNumberFormat="1" applyFont="1" applyFill="1" applyBorder="1" applyProtection="1">
      <protection locked="0"/>
    </xf>
    <xf numFmtId="6" fontId="4" fillId="28" borderId="33" xfId="0" applyNumberFormat="1" applyFont="1" applyFill="1" applyBorder="1" applyAlignment="1" applyProtection="1">
      <alignment horizontal="center"/>
      <protection locked="0"/>
    </xf>
    <xf numFmtId="6" fontId="4" fillId="29" borderId="94" xfId="111" applyNumberFormat="1" applyFont="1" applyFill="1" applyBorder="1" applyProtection="1">
      <protection locked="0"/>
    </xf>
    <xf numFmtId="6" fontId="4" fillId="0" borderId="37" xfId="111" applyNumberFormat="1" applyFont="1" applyFill="1" applyBorder="1" applyAlignment="1" applyProtection="1">
      <protection locked="0"/>
    </xf>
    <xf numFmtId="6" fontId="4" fillId="0" borderId="37"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95" xfId="111" applyNumberFormat="1" applyFont="1" applyFill="1" applyBorder="1" applyProtection="1">
      <protection locked="0"/>
    </xf>
    <xf numFmtId="6" fontId="4" fillId="0" borderId="33" xfId="111" applyNumberFormat="1" applyFont="1" applyFill="1" applyBorder="1" applyAlignment="1" applyProtection="1">
      <protection locked="0"/>
    </xf>
    <xf numFmtId="6" fontId="4" fillId="0" borderId="33" xfId="111" applyNumberFormat="1" applyFont="1" applyFill="1" applyBorder="1" applyProtection="1">
      <protection locked="0"/>
    </xf>
    <xf numFmtId="6" fontId="4" fillId="0" borderId="94" xfId="111" applyNumberFormat="1" applyFont="1" applyFill="1" applyBorder="1" applyProtection="1">
      <protection locked="0"/>
    </xf>
    <xf numFmtId="165" fontId="4" fillId="0" borderId="26" xfId="111" applyNumberFormat="1" applyFont="1" applyFill="1" applyBorder="1" applyAlignment="1" applyProtection="1">
      <alignment horizontal="right" vertical="top"/>
      <protection locked="0"/>
    </xf>
    <xf numFmtId="165" fontId="4" fillId="0" borderId="37" xfId="111" applyNumberFormat="1" applyFont="1" applyFill="1" applyBorder="1" applyAlignment="1" applyProtection="1">
      <alignment vertical="top"/>
      <protection locked="0"/>
    </xf>
    <xf numFmtId="165" fontId="4" fillId="0" borderId="37" xfId="111" applyNumberFormat="1" applyFont="1" applyFill="1" applyBorder="1" applyAlignment="1" applyProtection="1">
      <protection locked="0"/>
    </xf>
    <xf numFmtId="165" fontId="4" fillId="0" borderId="37" xfId="111" applyNumberFormat="1" applyFont="1" applyFill="1" applyBorder="1" applyAlignment="1" applyProtection="1">
      <alignment horizontal="right" vertical="top"/>
      <protection locked="0"/>
    </xf>
    <xf numFmtId="165" fontId="4" fillId="28" borderId="11" xfId="0" applyNumberFormat="1" applyFont="1" applyFill="1" applyBorder="1" applyAlignment="1" applyProtection="1">
      <alignment horizontal="center"/>
      <protection locked="0"/>
    </xf>
    <xf numFmtId="165" fontId="4" fillId="0" borderId="95" xfId="111" applyNumberFormat="1" applyFont="1" applyFill="1" applyBorder="1" applyAlignment="1" applyProtection="1">
      <protection locked="0"/>
    </xf>
    <xf numFmtId="165" fontId="4" fillId="28" borderId="26" xfId="0" applyNumberFormat="1" applyFont="1" applyFill="1" applyBorder="1" applyAlignment="1" applyProtection="1">
      <alignment horizontal="right" vertical="top"/>
      <protection locked="0"/>
    </xf>
    <xf numFmtId="165" fontId="4" fillId="28" borderId="37" xfId="0" applyNumberFormat="1" applyFont="1" applyFill="1" applyBorder="1" applyAlignment="1" applyProtection="1">
      <alignment horizontal="right" vertical="top"/>
      <protection locked="0"/>
    </xf>
    <xf numFmtId="165" fontId="4" fillId="28" borderId="95" xfId="0" applyNumberFormat="1" applyFont="1" applyFill="1" applyBorder="1" applyAlignment="1" applyProtection="1">
      <alignment horizontal="right" vertical="top"/>
      <protection locked="0"/>
    </xf>
    <xf numFmtId="6" fontId="4" fillId="0" borderId="88" xfId="111" applyNumberFormat="1" applyFont="1" applyFill="1" applyBorder="1" applyAlignment="1" applyProtection="1">
      <alignment vertical="top"/>
      <protection locked="0"/>
    </xf>
    <xf numFmtId="6" fontId="4" fillId="0" borderId="88" xfId="111" applyNumberFormat="1" applyFont="1" applyFill="1" applyBorder="1" applyAlignment="1" applyProtection="1">
      <protection locked="0"/>
    </xf>
    <xf numFmtId="6" fontId="4" fillId="0" borderId="88" xfId="111" applyNumberFormat="1" applyFont="1" applyFill="1" applyBorder="1" applyProtection="1">
      <protection locked="0"/>
    </xf>
    <xf numFmtId="6" fontId="4" fillId="28" borderId="73" xfId="0" applyNumberFormat="1" applyFont="1" applyFill="1" applyBorder="1" applyAlignment="1" applyProtection="1">
      <alignment horizontal="center"/>
      <protection locked="0"/>
    </xf>
    <xf numFmtId="6" fontId="4" fillId="0" borderId="96" xfId="111" applyNumberFormat="1" applyFont="1" applyFill="1" applyBorder="1" applyProtection="1">
      <protection locked="0"/>
    </xf>
    <xf numFmtId="0" fontId="4" fillId="0" borderId="71" xfId="0" applyFont="1" applyFill="1" applyBorder="1" applyAlignment="1" applyProtection="1">
      <alignment wrapText="1"/>
      <protection locked="0"/>
    </xf>
    <xf numFmtId="0" fontId="4" fillId="0" borderId="69" xfId="0" applyFont="1" applyFill="1" applyBorder="1" applyAlignment="1" applyProtection="1">
      <alignment wrapText="1"/>
      <protection locked="0"/>
    </xf>
    <xf numFmtId="0" fontId="4" fillId="0" borderId="68" xfId="0" applyFont="1" applyFill="1" applyBorder="1" applyAlignment="1" applyProtection="1">
      <alignment wrapText="1"/>
      <protection locked="0"/>
    </xf>
    <xf numFmtId="0" fontId="4" fillId="0" borderId="56" xfId="0" applyFont="1" applyFill="1" applyBorder="1" applyAlignment="1" applyProtection="1">
      <alignment wrapText="1"/>
      <protection locked="0"/>
    </xf>
    <xf numFmtId="0" fontId="4" fillId="0" borderId="71" xfId="0" applyFont="1" applyFill="1" applyBorder="1" applyAlignment="1" applyProtection="1">
      <protection locked="0"/>
    </xf>
    <xf numFmtId="0" fontId="4" fillId="0" borderId="69" xfId="0" applyFont="1" applyFill="1" applyBorder="1" applyAlignment="1" applyProtection="1">
      <protection locked="0"/>
    </xf>
    <xf numFmtId="0" fontId="4" fillId="0" borderId="68" xfId="0" applyFont="1" applyFill="1" applyBorder="1" applyAlignment="1" applyProtection="1">
      <protection locked="0"/>
    </xf>
    <xf numFmtId="0" fontId="4" fillId="0" borderId="56" xfId="0" applyFont="1" applyFill="1" applyBorder="1" applyAlignment="1" applyProtection="1">
      <protection locked="0"/>
    </xf>
    <xf numFmtId="0" fontId="5" fillId="0" borderId="99" xfId="252" applyNumberFormat="1" applyFont="1" applyFill="1" applyBorder="1" applyAlignment="1">
      <alignment vertical="top" wrapText="1"/>
    </xf>
    <xf numFmtId="9" fontId="5" fillId="0" borderId="99" xfId="465" applyNumberFormat="1" applyFont="1" applyFill="1" applyBorder="1" applyAlignment="1">
      <alignment vertical="top" wrapText="1"/>
    </xf>
    <xf numFmtId="9" fontId="5" fillId="0" borderId="17" xfId="465" applyNumberFormat="1" applyFont="1" applyFill="1" applyBorder="1" applyAlignment="1">
      <alignment vertical="top" wrapText="1"/>
    </xf>
    <xf numFmtId="0" fontId="4" fillId="34" borderId="71" xfId="125" applyNumberFormat="1" applyFont="1" applyFill="1" applyBorder="1" applyAlignment="1" applyProtection="1">
      <alignment vertical="top" wrapText="1"/>
      <protection locked="0"/>
    </xf>
    <xf numFmtId="0" fontId="4" fillId="34" borderId="69" xfId="125" applyNumberFormat="1" applyFont="1" applyFill="1" applyBorder="1" applyAlignment="1" applyProtection="1">
      <alignment vertical="top" wrapText="1"/>
      <protection locked="0"/>
    </xf>
    <xf numFmtId="0" fontId="4" fillId="34" borderId="68" xfId="125" applyNumberFormat="1" applyFont="1" applyFill="1" applyBorder="1" applyAlignment="1" applyProtection="1">
      <alignment vertical="top" wrapText="1"/>
      <protection locked="0"/>
    </xf>
    <xf numFmtId="0" fontId="4" fillId="34" borderId="56" xfId="125" applyNumberFormat="1" applyFont="1" applyFill="1" applyBorder="1" applyAlignment="1" applyProtection="1">
      <alignment vertical="top" wrapText="1"/>
      <protection locked="0"/>
    </xf>
    <xf numFmtId="0" fontId="4" fillId="0" borderId="20" xfId="125" applyNumberFormat="1" applyFont="1" applyFill="1" applyBorder="1" applyAlignment="1" applyProtection="1">
      <alignment horizontal="left" vertical="top" wrapText="1" indent="1"/>
    </xf>
    <xf numFmtId="0" fontId="4" fillId="0" borderId="72" xfId="125" applyNumberFormat="1" applyFont="1" applyFill="1" applyBorder="1" applyAlignment="1" applyProtection="1">
      <alignment horizontal="left" vertical="top" wrapText="1" indent="1"/>
    </xf>
    <xf numFmtId="0" fontId="24" fillId="25" borderId="71" xfId="125" applyNumberFormat="1" applyFont="1" applyFill="1" applyBorder="1" applyAlignment="1">
      <alignment vertical="top" wrapText="1"/>
    </xf>
    <xf numFmtId="0" fontId="43" fillId="0" borderId="69" xfId="112" applyFont="1" applyFill="1" applyBorder="1" applyAlignment="1" applyProtection="1">
      <alignment vertical="top"/>
      <protection locked="0"/>
    </xf>
    <xf numFmtId="6" fontId="4" fillId="0" borderId="95" xfId="111" applyNumberFormat="1" applyFont="1" applyFill="1" applyBorder="1" applyAlignment="1" applyProtection="1">
      <alignment vertical="top"/>
      <protection locked="0"/>
    </xf>
    <xf numFmtId="6" fontId="24" fillId="28" borderId="0" xfId="0" applyNumberFormat="1" applyFont="1" applyFill="1" applyBorder="1" applyProtection="1">
      <protection locked="0"/>
    </xf>
    <xf numFmtId="0" fontId="33" fillId="24" borderId="11" xfId="103" applyFont="1" applyFill="1" applyBorder="1" applyAlignment="1">
      <alignment vertical="top" wrapText="1"/>
    </xf>
    <xf numFmtId="0" fontId="33" fillId="24" borderId="13" xfId="103" applyFont="1" applyFill="1" applyBorder="1" applyAlignment="1">
      <alignment vertical="top" wrapText="1"/>
    </xf>
    <xf numFmtId="0" fontId="34" fillId="24" borderId="68" xfId="103" applyFont="1" applyFill="1" applyBorder="1" applyAlignment="1">
      <alignment vertical="top"/>
    </xf>
    <xf numFmtId="0" fontId="34" fillId="24" borderId="100" xfId="103" applyFont="1" applyFill="1" applyBorder="1" applyAlignment="1">
      <alignment vertical="top"/>
    </xf>
    <xf numFmtId="0" fontId="34" fillId="24" borderId="67" xfId="103" applyFont="1" applyFill="1" applyBorder="1" applyAlignment="1">
      <alignment vertical="top"/>
    </xf>
    <xf numFmtId="0" fontId="24" fillId="0" borderId="20" xfId="125" applyNumberFormat="1" applyFont="1" applyFill="1" applyBorder="1" applyAlignment="1" applyProtection="1">
      <alignment horizontal="left" vertical="top" wrapText="1" indent="1"/>
    </xf>
    <xf numFmtId="0" fontId="24" fillId="35" borderId="71" xfId="125" applyNumberFormat="1" applyFont="1" applyFill="1" applyBorder="1" applyAlignment="1">
      <alignment vertical="top" wrapText="1"/>
    </xf>
    <xf numFmtId="0" fontId="42" fillId="0" borderId="101" xfId="112" applyFont="1" applyFill="1" applyBorder="1" applyAlignment="1" applyProtection="1">
      <alignment vertical="top"/>
      <protection locked="0"/>
    </xf>
    <xf numFmtId="0" fontId="4" fillId="0" borderId="0" xfId="125" quotePrefix="1" applyFont="1" applyAlignment="1"/>
    <xf numFmtId="6" fontId="28" fillId="28" borderId="71" xfId="105" applyNumberFormat="1" applyFont="1" applyFill="1" applyBorder="1" applyAlignment="1" applyProtection="1">
      <alignment vertical="top" wrapText="1"/>
      <protection locked="0"/>
    </xf>
    <xf numFmtId="0" fontId="4" fillId="0" borderId="31" xfId="125" applyNumberFormat="1" applyFont="1" applyFill="1" applyBorder="1" applyAlignment="1">
      <alignment horizontal="left" vertical="top" indent="1"/>
    </xf>
    <xf numFmtId="0" fontId="24" fillId="0" borderId="0" xfId="125" applyFont="1" applyAlignment="1"/>
    <xf numFmtId="0" fontId="4" fillId="0" borderId="0" xfId="125" applyFont="1" applyFill="1" applyBorder="1" applyAlignment="1"/>
    <xf numFmtId="0" fontId="4" fillId="0" borderId="0" xfId="125" applyFont="1" applyFill="1" applyBorder="1" applyAlignment="1">
      <alignment horizontal="left" vertical="top" indent="1"/>
    </xf>
    <xf numFmtId="0" fontId="24" fillId="0" borderId="72" xfId="125" applyNumberFormat="1" applyFont="1" applyFill="1" applyBorder="1" applyAlignment="1">
      <alignment horizontal="left" vertical="top" wrapText="1" indent="1"/>
    </xf>
    <xf numFmtId="6" fontId="24" fillId="28" borderId="72" xfId="0" applyNumberFormat="1" applyFont="1" applyFill="1" applyBorder="1" applyProtection="1">
      <protection locked="0"/>
    </xf>
    <xf numFmtId="6" fontId="24" fillId="28" borderId="78" xfId="0" applyNumberFormat="1" applyFont="1" applyFill="1" applyBorder="1" applyProtection="1">
      <protection locked="0"/>
    </xf>
    <xf numFmtId="6" fontId="24" fillId="28" borderId="73" xfId="0" applyNumberFormat="1" applyFont="1" applyFill="1" applyBorder="1" applyProtection="1">
      <protection locked="0"/>
    </xf>
    <xf numFmtId="6" fontId="28" fillId="28" borderId="103" xfId="105" applyNumberFormat="1" applyFont="1" applyFill="1" applyBorder="1" applyAlignment="1" applyProtection="1">
      <alignment vertical="top" wrapText="1"/>
      <protection locked="0"/>
    </xf>
    <xf numFmtId="6" fontId="28" fillId="28" borderId="104" xfId="105" applyNumberFormat="1" applyFont="1" applyFill="1" applyBorder="1" applyAlignment="1" applyProtection="1">
      <alignment vertical="top" wrapText="1"/>
      <protection locked="0"/>
    </xf>
    <xf numFmtId="6" fontId="28" fillId="28" borderId="105" xfId="105" applyNumberFormat="1" applyFont="1" applyFill="1" applyBorder="1" applyAlignment="1" applyProtection="1">
      <alignment vertical="top" wrapText="1"/>
      <protection locked="0"/>
    </xf>
    <xf numFmtId="6" fontId="24" fillId="0" borderId="0" xfId="125" applyNumberFormat="1" applyFont="1" applyFill="1" applyBorder="1" applyAlignment="1">
      <alignment vertical="top"/>
    </xf>
    <xf numFmtId="6" fontId="28" fillId="28" borderId="106" xfId="105" applyNumberFormat="1" applyFont="1" applyFill="1" applyBorder="1" applyAlignment="1" applyProtection="1">
      <alignment vertical="top" wrapText="1"/>
      <protection locked="0"/>
    </xf>
    <xf numFmtId="6" fontId="24" fillId="28" borderId="107" xfId="0" applyNumberFormat="1" applyFont="1" applyFill="1" applyBorder="1" applyProtection="1">
      <protection locked="0"/>
    </xf>
    <xf numFmtId="0" fontId="0" fillId="0" borderId="0" xfId="125" applyFont="1" applyFill="1" applyAlignment="1" applyProtection="1"/>
    <xf numFmtId="0" fontId="0" fillId="0" borderId="20" xfId="125" applyNumberFormat="1" applyFont="1" applyFill="1" applyBorder="1" applyAlignment="1" applyProtection="1">
      <alignment horizontal="left" vertical="top" indent="1"/>
    </xf>
    <xf numFmtId="6" fontId="0" fillId="28" borderId="26" xfId="0" applyNumberFormat="1" applyFont="1" applyFill="1" applyBorder="1" applyAlignment="1" applyProtection="1">
      <alignment vertical="top"/>
      <protection locked="0"/>
    </xf>
    <xf numFmtId="6" fontId="0" fillId="28" borderId="28" xfId="0" applyNumberFormat="1" applyFont="1" applyFill="1" applyBorder="1" applyAlignment="1" applyProtection="1">
      <alignment vertical="top"/>
      <protection locked="0"/>
    </xf>
    <xf numFmtId="165" fontId="0" fillId="29" borderId="28" xfId="51" applyNumberFormat="1" applyFont="1" applyFill="1" applyBorder="1" applyAlignment="1" applyProtection="1">
      <alignment vertical="top"/>
      <protection locked="0"/>
    </xf>
    <xf numFmtId="6" fontId="0" fillId="28" borderId="11" xfId="0" applyNumberFormat="1" applyFont="1" applyFill="1" applyBorder="1" applyAlignment="1" applyProtection="1">
      <alignment vertical="top"/>
      <protection locked="0"/>
    </xf>
    <xf numFmtId="6" fontId="0" fillId="28" borderId="20" xfId="0" applyNumberFormat="1" applyFont="1" applyFill="1" applyBorder="1" applyAlignment="1" applyProtection="1">
      <alignment vertical="top"/>
      <protection locked="0"/>
    </xf>
    <xf numFmtId="6" fontId="0" fillId="28" borderId="23" xfId="0" applyNumberFormat="1" applyFont="1" applyFill="1" applyBorder="1" applyAlignment="1" applyProtection="1">
      <alignment vertical="top"/>
      <protection locked="0"/>
    </xf>
    <xf numFmtId="165" fontId="0" fillId="29" borderId="82" xfId="51" applyNumberFormat="1" applyFont="1" applyFill="1" applyBorder="1" applyAlignment="1" applyProtection="1">
      <alignment vertical="top"/>
      <protection locked="0"/>
    </xf>
    <xf numFmtId="0" fontId="0" fillId="0" borderId="0" xfId="125" applyFont="1" applyFill="1" applyAlignment="1"/>
    <xf numFmtId="0" fontId="0" fillId="0" borderId="20" xfId="125" applyNumberFormat="1" applyFont="1" applyFill="1" applyBorder="1" applyAlignment="1" applyProtection="1">
      <alignment horizontal="left" vertical="top" wrapText="1" indent="1"/>
    </xf>
    <xf numFmtId="6" fontId="0" fillId="29" borderId="28" xfId="51" applyNumberFormat="1" applyFont="1" applyFill="1" applyBorder="1" applyAlignment="1" applyProtection="1">
      <alignment vertical="top"/>
      <protection locked="0"/>
    </xf>
    <xf numFmtId="6" fontId="0" fillId="28" borderId="108" xfId="0" applyNumberFormat="1" applyFont="1" applyFill="1" applyBorder="1" applyAlignment="1" applyProtection="1">
      <alignment vertical="top"/>
      <protection locked="0"/>
    </xf>
    <xf numFmtId="6" fontId="0" fillId="29" borderId="82" xfId="51" applyNumberFormat="1" applyFont="1" applyFill="1" applyBorder="1" applyAlignment="1" applyProtection="1">
      <alignment vertical="top"/>
      <protection locked="0"/>
    </xf>
    <xf numFmtId="0" fontId="0" fillId="0" borderId="0" xfId="125" applyFont="1" applyAlignment="1"/>
    <xf numFmtId="0" fontId="14" fillId="36" borderId="109" xfId="105" applyFont="1" applyFill="1" applyBorder="1" applyAlignment="1" applyProtection="1">
      <alignment wrapText="1"/>
    </xf>
    <xf numFmtId="6" fontId="31" fillId="28" borderId="109" xfId="105" applyNumberFormat="1" applyFont="1" applyFill="1" applyBorder="1" applyAlignment="1">
      <alignment vertical="top" wrapText="1"/>
    </xf>
    <xf numFmtId="6" fontId="31" fillId="28" borderId="110" xfId="105" applyNumberFormat="1" applyFont="1" applyFill="1" applyBorder="1" applyAlignment="1">
      <alignment vertical="top" wrapText="1"/>
    </xf>
    <xf numFmtId="6" fontId="31" fillId="28" borderId="111" xfId="105" applyNumberFormat="1" applyFont="1" applyFill="1" applyBorder="1" applyAlignment="1">
      <alignment vertical="top" wrapText="1"/>
    </xf>
    <xf numFmtId="6" fontId="31" fillId="28" borderId="112" xfId="105" applyNumberFormat="1" applyFont="1" applyFill="1" applyBorder="1" applyAlignment="1">
      <alignment vertical="top" wrapText="1"/>
    </xf>
    <xf numFmtId="165" fontId="4" fillId="28" borderId="20" xfId="465" applyNumberFormat="1" applyFont="1" applyFill="1" applyBorder="1" applyProtection="1">
      <protection locked="0"/>
    </xf>
    <xf numFmtId="165" fontId="4" fillId="28" borderId="23" xfId="465" applyNumberFormat="1" applyFont="1" applyFill="1" applyBorder="1" applyProtection="1">
      <protection locked="0"/>
    </xf>
    <xf numFmtId="6" fontId="4" fillId="0" borderId="0" xfId="125" applyNumberFormat="1" applyFont="1" applyFill="1" applyAlignment="1"/>
    <xf numFmtId="6" fontId="4" fillId="0" borderId="0" xfId="125" applyNumberFormat="1" applyFont="1" applyAlignment="1"/>
    <xf numFmtId="6" fontId="4" fillId="0" borderId="0" xfId="0" applyNumberFormat="1" applyFont="1"/>
    <xf numFmtId="6" fontId="24" fillId="0" borderId="26" xfId="51" applyNumberFormat="1" applyFont="1" applyFill="1" applyBorder="1" applyAlignment="1" applyProtection="1">
      <alignment vertical="top"/>
      <protection locked="0"/>
    </xf>
    <xf numFmtId="6" fontId="24" fillId="0" borderId="28" xfId="51" applyNumberFormat="1" applyFont="1" applyFill="1" applyBorder="1" applyAlignment="1" applyProtection="1">
      <alignment vertical="top"/>
      <protection locked="0"/>
    </xf>
    <xf numFmtId="165" fontId="24" fillId="0" borderId="28" xfId="51" applyNumberFormat="1" applyFont="1" applyFill="1" applyBorder="1" applyAlignment="1" applyProtection="1">
      <alignment vertical="top"/>
      <protection locked="0"/>
    </xf>
    <xf numFmtId="6" fontId="24" fillId="0" borderId="75" xfId="51" applyNumberFormat="1" applyFont="1" applyFill="1" applyBorder="1" applyAlignment="1" applyProtection="1">
      <alignment vertical="top"/>
      <protection locked="0"/>
    </xf>
    <xf numFmtId="6" fontId="24" fillId="0" borderId="82" xfId="51" applyNumberFormat="1" applyFont="1" applyFill="1" applyBorder="1" applyAlignment="1" applyProtection="1">
      <alignment vertical="top"/>
      <protection locked="0"/>
    </xf>
    <xf numFmtId="165" fontId="24" fillId="0" borderId="82" xfId="51" applyNumberFormat="1" applyFont="1" applyFill="1" applyBorder="1" applyAlignment="1" applyProtection="1">
      <alignment vertical="top"/>
      <protection locked="0"/>
    </xf>
    <xf numFmtId="6" fontId="24" fillId="0" borderId="102" xfId="51" applyNumberFormat="1" applyFont="1" applyFill="1" applyBorder="1" applyAlignment="1" applyProtection="1">
      <alignment vertical="top"/>
      <protection locked="0"/>
    </xf>
    <xf numFmtId="0" fontId="24" fillId="0" borderId="0" xfId="125" applyFont="1" applyAlignment="1" applyProtection="1">
      <alignment horizontal="center" vertical="center" wrapText="1"/>
      <protection locked="0"/>
    </xf>
    <xf numFmtId="0" fontId="39" fillId="33" borderId="68" xfId="125" applyFont="1" applyFill="1" applyBorder="1" applyAlignment="1" applyProtection="1">
      <alignment horizontal="center"/>
      <protection locked="0"/>
    </xf>
    <xf numFmtId="0" fontId="39" fillId="33" borderId="67" xfId="125" applyFont="1" applyFill="1" applyBorder="1" applyAlignment="1" applyProtection="1">
      <alignment horizontal="center"/>
      <protection locked="0"/>
    </xf>
    <xf numFmtId="0" fontId="4" fillId="0" borderId="61" xfId="111" applyNumberFormat="1" applyFont="1" applyFill="1" applyBorder="1" applyAlignment="1" applyProtection="1">
      <alignment horizontal="left" vertical="top"/>
      <protection locked="0"/>
    </xf>
    <xf numFmtId="0" fontId="4" fillId="0" borderId="30" xfId="111" applyNumberFormat="1" applyFont="1" applyFill="1" applyBorder="1" applyAlignment="1" applyProtection="1">
      <alignment horizontal="left" vertical="top"/>
      <protection locked="0"/>
    </xf>
    <xf numFmtId="0" fontId="4" fillId="0" borderId="66" xfId="111" applyNumberFormat="1" applyFont="1" applyFill="1" applyBorder="1" applyAlignment="1" applyProtection="1">
      <alignment horizontal="left" vertical="top"/>
      <protection locked="0"/>
    </xf>
    <xf numFmtId="0" fontId="4" fillId="0" borderId="62" xfId="111" applyNumberFormat="1" applyFont="1" applyFill="1" applyBorder="1" applyAlignment="1" applyProtection="1">
      <alignment horizontal="left" vertical="top"/>
      <protection locked="0"/>
    </xf>
    <xf numFmtId="0" fontId="4" fillId="0" borderId="63" xfId="111" applyNumberFormat="1" applyFont="1" applyFill="1" applyBorder="1" applyAlignment="1" applyProtection="1">
      <alignment horizontal="left" vertical="top"/>
      <protection locked="0"/>
    </xf>
    <xf numFmtId="0" fontId="4" fillId="0" borderId="65" xfId="111" applyNumberFormat="1" applyFont="1" applyFill="1" applyBorder="1" applyAlignment="1" applyProtection="1">
      <alignment horizontal="left" vertical="top"/>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5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91"/>
      <tableStyleElement type="secondRowStripe" dxfId="590"/>
      <tableStyleElement type="firstColumnStripe" dxfId="589"/>
      <tableStyleElement type="secondColumnStripe" dxfId="588"/>
    </tableStyle>
  </tableStyles>
  <colors>
    <mruColors>
      <color rgb="FF809F50"/>
      <color rgb="FF0033CC"/>
      <color rgb="FF494949"/>
      <color rgb="FF879F50"/>
      <color rgb="FF808080"/>
      <color rgb="FF969696"/>
      <color rgb="FF009900"/>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1493520</xdr:colOff>
          <xdr:row>26</xdr:row>
          <xdr:rowOff>7620</xdr:rowOff>
        </xdr:from>
        <xdr:to>
          <xdr:col>1</xdr:col>
          <xdr:colOff>3992880</xdr:colOff>
          <xdr:row>27</xdr:row>
          <xdr:rowOff>7620</xdr:rowOff>
        </xdr:to>
        <xdr:sp macro="" textlink="">
          <xdr:nvSpPr>
            <xdr:cNvPr id="10241" name="Button 1" descr="Copy to HIOS Template button"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FF"/>
                  </a:solidFill>
                  <a:latin typeface="Arial"/>
                  <a:cs typeface="Arial"/>
                </a:rPr>
                <a:t>Copy from Calculator to HIOS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5151120</xdr:colOff>
          <xdr:row>26</xdr:row>
          <xdr:rowOff>7620</xdr:rowOff>
        </xdr:from>
        <xdr:to>
          <xdr:col>1</xdr:col>
          <xdr:colOff>7551420</xdr:colOff>
          <xdr:row>27</xdr:row>
          <xdr:rowOff>15240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Copy from HIOS Template to Calculator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autoPageBreaks="0"/>
  </sheetPr>
  <dimension ref="B1:B31"/>
  <sheetViews>
    <sheetView tabSelected="1" workbookViewId="0"/>
  </sheetViews>
  <sheetFormatPr defaultColWidth="9" defaultRowHeight="13.2"/>
  <cols>
    <col min="1" max="1" width="1.5546875" style="161" customWidth="1"/>
    <col min="2" max="2" width="135" style="161" customWidth="1"/>
    <col min="3" max="16384" width="9" style="161"/>
  </cols>
  <sheetData>
    <row r="1" spans="2:2" ht="6" customHeight="1">
      <c r="B1" s="160"/>
    </row>
    <row r="2" spans="2:2">
      <c r="B2" s="162" t="s">
        <v>531</v>
      </c>
    </row>
    <row r="3" spans="2:2">
      <c r="B3" s="438" t="s">
        <v>592</v>
      </c>
    </row>
    <row r="4" spans="2:2" ht="26.4">
      <c r="B4" s="160" t="s">
        <v>578</v>
      </c>
    </row>
    <row r="5" spans="2:2" ht="26.4">
      <c r="B5" s="160" t="s">
        <v>579</v>
      </c>
    </row>
    <row r="6" spans="2:2" ht="51">
      <c r="B6" s="163" t="s">
        <v>584</v>
      </c>
    </row>
    <row r="7" spans="2:2" ht="5.4" customHeight="1">
      <c r="B7" s="160"/>
    </row>
    <row r="8" spans="2:2" ht="26.4">
      <c r="B8" s="163" t="s">
        <v>433</v>
      </c>
    </row>
    <row r="9" spans="2:2" ht="5.4" customHeight="1">
      <c r="B9" s="160"/>
    </row>
    <row r="10" spans="2:2">
      <c r="B10" s="160" t="s">
        <v>430</v>
      </c>
    </row>
    <row r="11" spans="2:2" ht="5.4" customHeight="1">
      <c r="B11" s="160"/>
    </row>
    <row r="12" spans="2:2">
      <c r="B12" s="164" t="s">
        <v>380</v>
      </c>
    </row>
    <row r="13" spans="2:2" ht="13.2" customHeight="1">
      <c r="B13" s="165" t="s">
        <v>434</v>
      </c>
    </row>
    <row r="14" spans="2:2" ht="13.2" customHeight="1">
      <c r="B14" s="165" t="s">
        <v>532</v>
      </c>
    </row>
    <row r="15" spans="2:2" ht="13.2" customHeight="1">
      <c r="B15" s="165" t="s">
        <v>435</v>
      </c>
    </row>
    <row r="16" spans="2:2" ht="13.2" customHeight="1">
      <c r="B16" s="166" t="s">
        <v>436</v>
      </c>
    </row>
    <row r="17" spans="2:2" ht="26.4">
      <c r="B17" s="166" t="s">
        <v>589</v>
      </c>
    </row>
    <row r="18" spans="2:2" ht="52.8">
      <c r="B18" s="165" t="s">
        <v>533</v>
      </c>
    </row>
    <row r="19" spans="2:2">
      <c r="B19" s="165" t="s">
        <v>534</v>
      </c>
    </row>
    <row r="20" spans="2:2" ht="5.4" customHeight="1">
      <c r="B20" s="160"/>
    </row>
    <row r="21" spans="2:2" ht="13.2" customHeight="1">
      <c r="B21" s="160" t="s">
        <v>431</v>
      </c>
    </row>
    <row r="22" spans="2:2" ht="30.45" customHeight="1">
      <c r="B22" s="165" t="s">
        <v>535</v>
      </c>
    </row>
    <row r="23" spans="2:2" ht="39.6">
      <c r="B23" s="165" t="s">
        <v>580</v>
      </c>
    </row>
    <row r="24" spans="2:2" ht="5.85" customHeight="1">
      <c r="B24" s="160"/>
    </row>
    <row r="25" spans="2:2">
      <c r="B25" s="167" t="s">
        <v>590</v>
      </c>
    </row>
    <row r="26" spans="2:2" s="169" customFormat="1" ht="5.85" customHeight="1">
      <c r="B26" s="168"/>
    </row>
    <row r="27" spans="2:2" s="169" customFormat="1">
      <c r="B27" s="168"/>
    </row>
    <row r="28" spans="2:2">
      <c r="B28" s="160"/>
    </row>
    <row r="29" spans="2:2" ht="26.4">
      <c r="B29" s="160" t="s">
        <v>432</v>
      </c>
    </row>
    <row r="30" spans="2:2">
      <c r="B30" s="160"/>
    </row>
    <row r="31" spans="2:2" ht="26.4">
      <c r="B31" s="160" t="s">
        <v>581</v>
      </c>
    </row>
  </sheetData>
  <dataValidations count="1">
    <dataValidation allowBlank="1" showInputMessage="1" showErrorMessage="1" prompt="Enter the filename (including extension) of the destination HIOS template" sqref="B25"/>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FromCalculator" altText="Copy to HIOS Template button">
                <anchor moveWithCells="1">
                  <from>
                    <xdr:col>1</xdr:col>
                    <xdr:colOff>1493520</xdr:colOff>
                    <xdr:row>26</xdr:row>
                    <xdr:rowOff>7620</xdr:rowOff>
                  </from>
                  <to>
                    <xdr:col>1</xdr:col>
                    <xdr:colOff>3992880</xdr:colOff>
                    <xdr:row>27</xdr:row>
                    <xdr:rowOff>7620</xdr:rowOff>
                  </to>
                </anchor>
              </controlPr>
            </control>
          </mc:Choice>
        </mc:AlternateContent>
        <mc:AlternateContent xmlns:mc="http://schemas.openxmlformats.org/markup-compatibility/2006">
          <mc:Choice Requires="x14">
            <control shapeId="10242" r:id="rId5" name="Button 2">
              <controlPr defaultSize="0" print="0" autoFill="0" autoPict="0" macro="[0]!CopyPasteToCalculator">
                <anchor moveWithCells="1" sizeWithCells="1">
                  <from>
                    <xdr:col>1</xdr:col>
                    <xdr:colOff>5151120</xdr:colOff>
                    <xdr:row>26</xdr:row>
                    <xdr:rowOff>7620</xdr:rowOff>
                  </from>
                  <to>
                    <xdr:col>1</xdr:col>
                    <xdr:colOff>7551420</xdr:colOff>
                    <xdr:row>27</xdr:row>
                    <xdr:rowOff>15240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3.2" zeroHeight="1"/>
  <cols>
    <col min="1" max="1" width="111.44140625" style="3" customWidth="1"/>
    <col min="2" max="2" width="9.109375" style="3" customWidth="1"/>
    <col min="3" max="3" width="45.5546875" style="3" hidden="1" customWidth="1"/>
    <col min="4" max="4" width="7" style="3" hidden="1" customWidth="1"/>
    <col min="5" max="5" width="10.88671875" style="3" hidden="1" customWidth="1"/>
    <col min="6" max="6" width="11.5546875" style="3" hidden="1" customWidth="1"/>
    <col min="7" max="7" width="9.109375" style="3" hidden="1" customWidth="1"/>
    <col min="8" max="8" width="14" style="3" hidden="1" customWidth="1"/>
    <col min="9" max="9" width="13.88671875" style="3" hidden="1" customWidth="1"/>
    <col min="10" max="10" width="9.109375" style="3" hidden="1" customWidth="1"/>
    <col min="11" max="11" width="12.44140625" style="3" hidden="1" customWidth="1"/>
    <col min="12" max="12" width="12" style="3" hidden="1" customWidth="1"/>
    <col min="13" max="14" width="0" style="3" hidden="1" customWidth="1"/>
    <col min="15" max="16384" width="9.109375" style="3" hidden="1"/>
  </cols>
  <sheetData>
    <row r="1" spans="1:14">
      <c r="A1" s="76" t="s">
        <v>85</v>
      </c>
    </row>
    <row r="2" spans="1:14" ht="14.4">
      <c r="H2" s="38"/>
      <c r="I2" s="38"/>
    </row>
    <row r="3" spans="1:14" s="41" customFormat="1" ht="112.5" customHeight="1">
      <c r="A3" s="49" t="s">
        <v>570</v>
      </c>
      <c r="B3" s="48"/>
      <c r="C3" s="48"/>
      <c r="D3" s="48"/>
      <c r="E3" s="48"/>
      <c r="F3" s="48"/>
      <c r="G3" s="48"/>
      <c r="H3" s="48"/>
      <c r="I3" s="48"/>
      <c r="J3" s="48"/>
      <c r="K3" s="48"/>
      <c r="L3" s="48"/>
      <c r="M3" s="48"/>
      <c r="N3" s="48"/>
    </row>
    <row r="4" spans="1:14" s="41" customFormat="1" ht="16.5" customHeight="1">
      <c r="A4" s="50"/>
      <c r="B4" s="38"/>
      <c r="C4" s="38"/>
      <c r="D4" s="38"/>
      <c r="E4" s="38"/>
      <c r="F4" s="38"/>
      <c r="G4" s="38"/>
      <c r="H4" s="3"/>
      <c r="I4" s="3"/>
      <c r="J4" s="38"/>
      <c r="K4" s="38"/>
      <c r="L4" s="38"/>
      <c r="M4" s="38"/>
      <c r="N4" s="38"/>
    </row>
    <row r="5" spans="1:14" ht="14.4">
      <c r="A5" s="3" t="s">
        <v>86</v>
      </c>
      <c r="E5" s="38"/>
      <c r="F5" s="38"/>
      <c r="G5" s="38"/>
      <c r="J5" s="38"/>
    </row>
    <row r="6" spans="1:14" ht="14.4">
      <c r="A6" s="3" t="s">
        <v>87</v>
      </c>
      <c r="E6" s="38"/>
      <c r="F6" s="38"/>
      <c r="G6" s="38"/>
      <c r="J6" s="38"/>
    </row>
    <row r="7" spans="1:14"/>
    <row r="8" spans="1:14">
      <c r="A8" s="3" t="s">
        <v>88</v>
      </c>
    </row>
    <row r="9" spans="1:14">
      <c r="A9" s="3" t="s">
        <v>89</v>
      </c>
    </row>
    <row r="10" spans="1:14"/>
  </sheetData>
  <pageMargins left="0.7" right="0.7" top="0.75" bottom="0.75" header="0.3" footer="0.3"/>
  <pageSetup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AG65"/>
  <sheetViews>
    <sheetView zoomScale="80" zoomScaleNormal="80" workbookViewId="0">
      <pane ySplit="2" topLeftCell="A3" activePane="bottomLeft" state="frozen"/>
      <selection pane="bottomLeft" activeCell="A3" sqref="A3"/>
    </sheetView>
  </sheetViews>
  <sheetFormatPr defaultColWidth="0" defaultRowHeight="13.2" zeroHeight="1"/>
  <cols>
    <col min="1" max="1" width="29.44140625" style="31" customWidth="1"/>
    <col min="2" max="2" width="21.44140625" style="31" customWidth="1"/>
    <col min="3" max="3" width="9.109375" style="31" customWidth="1"/>
    <col min="4" max="4" width="19.88671875" style="33" customWidth="1"/>
    <col min="5" max="16" width="12.109375" style="33" customWidth="1"/>
    <col min="17" max="17" width="9.109375" style="31" customWidth="1"/>
    <col min="18" max="18" width="19.5546875" style="31" customWidth="1"/>
    <col min="19" max="19" width="9.109375" style="31" customWidth="1"/>
    <col min="20" max="20" width="12" style="31" customWidth="1"/>
    <col min="21" max="21" width="9.109375" style="31" customWidth="1"/>
    <col min="22" max="33" width="0" style="31" hidden="1" customWidth="1"/>
    <col min="34" max="16384" width="9.109375" style="31" hidden="1"/>
  </cols>
  <sheetData>
    <row r="1" spans="1:20" ht="16.2" thickBot="1">
      <c r="A1" s="77"/>
      <c r="B1" s="77"/>
      <c r="D1" s="384" t="s">
        <v>426</v>
      </c>
      <c r="E1" s="385"/>
      <c r="F1" s="385"/>
      <c r="G1" s="385"/>
      <c r="H1" s="385"/>
      <c r="I1" s="385"/>
      <c r="J1" s="385"/>
      <c r="K1" s="385"/>
      <c r="L1" s="385"/>
      <c r="M1" s="385"/>
      <c r="N1" s="385"/>
      <c r="O1" s="385"/>
      <c r="P1" s="386"/>
      <c r="R1" s="32"/>
      <c r="T1" s="32"/>
    </row>
    <row r="2" spans="1:20" ht="31.8" thickBot="1">
      <c r="A2" s="78" t="s">
        <v>374</v>
      </c>
      <c r="B2" s="79"/>
      <c r="C2" s="80"/>
      <c r="D2" s="382" t="s">
        <v>425</v>
      </c>
      <c r="E2" s="382" t="s">
        <v>526</v>
      </c>
      <c r="F2" s="382" t="s">
        <v>527</v>
      </c>
      <c r="G2" s="382" t="s">
        <v>442</v>
      </c>
      <c r="H2" s="383" t="s">
        <v>443</v>
      </c>
      <c r="I2" s="382" t="s">
        <v>424</v>
      </c>
      <c r="J2" s="383" t="s">
        <v>429</v>
      </c>
      <c r="K2" s="382" t="s">
        <v>423</v>
      </c>
      <c r="L2" s="382" t="s">
        <v>428</v>
      </c>
      <c r="M2" s="382" t="s">
        <v>422</v>
      </c>
      <c r="N2" s="383" t="s">
        <v>427</v>
      </c>
      <c r="O2" s="382" t="s">
        <v>528</v>
      </c>
      <c r="P2" s="383" t="s">
        <v>529</v>
      </c>
      <c r="Q2" s="80"/>
      <c r="R2" s="81" t="s">
        <v>376</v>
      </c>
      <c r="S2" s="80"/>
      <c r="T2" s="81" t="s">
        <v>377</v>
      </c>
    </row>
    <row r="3" spans="1:20" ht="13.8" thickBot="1">
      <c r="A3" s="159" t="s">
        <v>107</v>
      </c>
      <c r="B3" s="145" t="s">
        <v>108</v>
      </c>
      <c r="C3" s="80"/>
      <c r="D3" s="154" t="s">
        <v>109</v>
      </c>
      <c r="E3" s="138">
        <v>0.8</v>
      </c>
      <c r="F3" s="137">
        <v>0.8</v>
      </c>
      <c r="G3" s="138">
        <v>0.8</v>
      </c>
      <c r="H3" s="137">
        <v>0.8</v>
      </c>
      <c r="I3" s="138">
        <v>0.8</v>
      </c>
      <c r="J3" s="137">
        <v>0.8</v>
      </c>
      <c r="K3" s="138">
        <v>0.8</v>
      </c>
      <c r="L3" s="138">
        <v>0.8</v>
      </c>
      <c r="M3" s="138">
        <v>0.8</v>
      </c>
      <c r="N3" s="137">
        <v>0.8</v>
      </c>
      <c r="O3" s="138">
        <v>0.8</v>
      </c>
      <c r="P3" s="137">
        <v>0.8</v>
      </c>
      <c r="Q3" s="80"/>
      <c r="R3" s="82">
        <v>2011</v>
      </c>
      <c r="S3" s="80"/>
      <c r="T3" s="83" t="s">
        <v>110</v>
      </c>
    </row>
    <row r="4" spans="1:20" ht="13.8" thickTop="1">
      <c r="A4" s="143">
        <v>0</v>
      </c>
      <c r="B4" s="144">
        <v>0</v>
      </c>
      <c r="C4" s="80"/>
      <c r="D4" s="155" t="s">
        <v>111</v>
      </c>
      <c r="E4" s="140">
        <v>0.8</v>
      </c>
      <c r="F4" s="139">
        <v>0.8</v>
      </c>
      <c r="G4" s="140">
        <v>0.8</v>
      </c>
      <c r="H4" s="139">
        <v>0.8</v>
      </c>
      <c r="I4" s="140">
        <v>0.8</v>
      </c>
      <c r="J4" s="139">
        <v>0.8</v>
      </c>
      <c r="K4" s="140">
        <v>0.8</v>
      </c>
      <c r="L4" s="140">
        <v>0.8</v>
      </c>
      <c r="M4" s="140">
        <v>0.8</v>
      </c>
      <c r="N4" s="139">
        <v>0.8</v>
      </c>
      <c r="O4" s="140">
        <v>0.8</v>
      </c>
      <c r="P4" s="139">
        <v>0.8</v>
      </c>
      <c r="Q4" s="80"/>
      <c r="R4" s="84">
        <v>2012</v>
      </c>
      <c r="S4" s="80"/>
      <c r="T4" s="85" t="s">
        <v>112</v>
      </c>
    </row>
    <row r="5" spans="1:20">
      <c r="A5" s="143">
        <v>1000</v>
      </c>
      <c r="B5" s="144">
        <v>8.3000000000000004E-2</v>
      </c>
      <c r="C5" s="80"/>
      <c r="D5" s="155" t="s">
        <v>113</v>
      </c>
      <c r="E5" s="140">
        <v>0.8</v>
      </c>
      <c r="F5" s="139">
        <v>0.8</v>
      </c>
      <c r="G5" s="140">
        <v>0.8</v>
      </c>
      <c r="H5" s="139">
        <v>0.8</v>
      </c>
      <c r="I5" s="140">
        <v>0.8</v>
      </c>
      <c r="J5" s="139">
        <v>0.8</v>
      </c>
      <c r="K5" s="140">
        <v>0.8</v>
      </c>
      <c r="L5" s="140">
        <v>0.8</v>
      </c>
      <c r="M5" s="140">
        <v>0.8</v>
      </c>
      <c r="N5" s="139">
        <v>0.8</v>
      </c>
      <c r="O5" s="140">
        <v>0.8</v>
      </c>
      <c r="P5" s="139">
        <v>0.8</v>
      </c>
      <c r="Q5" s="80"/>
      <c r="R5" s="84">
        <v>2013</v>
      </c>
      <c r="S5" s="80"/>
      <c r="T5" s="80"/>
    </row>
    <row r="6" spans="1:20">
      <c r="A6" s="143">
        <v>2500</v>
      </c>
      <c r="B6" s="144">
        <v>5.1999999999999998E-2</v>
      </c>
      <c r="C6" s="80"/>
      <c r="D6" s="155" t="s">
        <v>114</v>
      </c>
      <c r="E6" s="140"/>
      <c r="F6" s="139"/>
      <c r="G6" s="140"/>
      <c r="H6" s="139"/>
      <c r="I6" s="140"/>
      <c r="J6" s="139"/>
      <c r="K6" s="140">
        <v>0.8</v>
      </c>
      <c r="L6" s="140">
        <v>0.8</v>
      </c>
      <c r="M6" s="140">
        <v>0.8</v>
      </c>
      <c r="N6" s="139">
        <v>0.8</v>
      </c>
      <c r="O6" s="140">
        <v>0.8</v>
      </c>
      <c r="P6" s="139">
        <v>0.8</v>
      </c>
      <c r="Q6" s="80"/>
      <c r="R6" s="84">
        <v>2014</v>
      </c>
      <c r="S6" s="80"/>
      <c r="T6" s="80"/>
    </row>
    <row r="7" spans="1:20">
      <c r="A7" s="143">
        <v>5000</v>
      </c>
      <c r="B7" s="144">
        <v>3.6999999999999998E-2</v>
      </c>
      <c r="C7" s="80"/>
      <c r="D7" s="155" t="s">
        <v>115</v>
      </c>
      <c r="E7" s="140">
        <v>0.8</v>
      </c>
      <c r="F7" s="139">
        <v>0.8</v>
      </c>
      <c r="G7" s="140">
        <v>0.8</v>
      </c>
      <c r="H7" s="139">
        <v>0.8</v>
      </c>
      <c r="I7" s="140">
        <v>0.8</v>
      </c>
      <c r="J7" s="139">
        <v>0.8</v>
      </c>
      <c r="K7" s="140">
        <v>0.8</v>
      </c>
      <c r="L7" s="140">
        <v>0.8</v>
      </c>
      <c r="M7" s="140">
        <v>0.8</v>
      </c>
      <c r="N7" s="139">
        <v>0.8</v>
      </c>
      <c r="O7" s="140">
        <v>0.8</v>
      </c>
      <c r="P7" s="139">
        <v>0.8</v>
      </c>
      <c r="Q7" s="80"/>
      <c r="R7" s="84">
        <v>2015</v>
      </c>
      <c r="S7" s="80"/>
      <c r="T7" s="80"/>
    </row>
    <row r="8" spans="1:20">
      <c r="A8" s="143">
        <v>10000</v>
      </c>
      <c r="B8" s="144">
        <v>2.5999999999999999E-2</v>
      </c>
      <c r="C8" s="80"/>
      <c r="D8" s="155" t="s">
        <v>116</v>
      </c>
      <c r="E8" s="140">
        <v>0.8</v>
      </c>
      <c r="F8" s="139">
        <v>0.8</v>
      </c>
      <c r="G8" s="140">
        <v>0.8</v>
      </c>
      <c r="H8" s="139">
        <v>0.8</v>
      </c>
      <c r="I8" s="140">
        <v>0.8</v>
      </c>
      <c r="J8" s="139">
        <v>0.8</v>
      </c>
      <c r="K8" s="140">
        <v>0.8</v>
      </c>
      <c r="L8" s="140">
        <v>0.8</v>
      </c>
      <c r="M8" s="140">
        <v>0.8</v>
      </c>
      <c r="N8" s="139">
        <v>0.8</v>
      </c>
      <c r="O8" s="140">
        <v>0.8</v>
      </c>
      <c r="P8" s="139">
        <v>0.8</v>
      </c>
      <c r="Q8" s="80"/>
      <c r="R8" s="84">
        <v>2016</v>
      </c>
      <c r="S8" s="80"/>
      <c r="T8" s="80"/>
    </row>
    <row r="9" spans="1:20">
      <c r="A9" s="143">
        <v>25000</v>
      </c>
      <c r="B9" s="144">
        <v>1.6E-2</v>
      </c>
      <c r="C9" s="80"/>
      <c r="D9" s="155" t="s">
        <v>117</v>
      </c>
      <c r="E9" s="140"/>
      <c r="F9" s="139"/>
      <c r="G9" s="140"/>
      <c r="H9" s="139"/>
      <c r="I9" s="140"/>
      <c r="J9" s="139"/>
      <c r="K9" s="140"/>
      <c r="L9" s="140"/>
      <c r="M9" s="140"/>
      <c r="N9" s="139"/>
      <c r="O9" s="140"/>
      <c r="P9" s="139"/>
      <c r="Q9" s="80"/>
      <c r="R9" s="84">
        <v>2017</v>
      </c>
      <c r="S9" s="80"/>
      <c r="T9" s="80"/>
    </row>
    <row r="10" spans="1:20">
      <c r="A10" s="143">
        <v>50000</v>
      </c>
      <c r="B10" s="144">
        <v>1.2E-2</v>
      </c>
      <c r="C10" s="80"/>
      <c r="D10" s="155" t="s">
        <v>118</v>
      </c>
      <c r="E10" s="140">
        <v>0.8</v>
      </c>
      <c r="F10" s="139">
        <v>0.8</v>
      </c>
      <c r="G10" s="140">
        <v>0.8</v>
      </c>
      <c r="H10" s="139">
        <v>0.8</v>
      </c>
      <c r="I10" s="140">
        <v>0.8</v>
      </c>
      <c r="J10" s="139">
        <v>0.8</v>
      </c>
      <c r="K10" s="140">
        <v>0.8</v>
      </c>
      <c r="L10" s="140">
        <v>0.8</v>
      </c>
      <c r="M10" s="140">
        <v>0.8</v>
      </c>
      <c r="N10" s="139">
        <v>0.8</v>
      </c>
      <c r="O10" s="140">
        <v>0.8</v>
      </c>
      <c r="P10" s="139">
        <v>0.8</v>
      </c>
      <c r="Q10" s="80"/>
      <c r="R10" s="84">
        <v>2018</v>
      </c>
      <c r="S10" s="80"/>
      <c r="T10" s="80"/>
    </row>
    <row r="11" spans="1:20">
      <c r="A11" s="146">
        <v>75000</v>
      </c>
      <c r="B11" s="147">
        <v>0</v>
      </c>
      <c r="C11" s="80"/>
      <c r="D11" s="155" t="s">
        <v>119</v>
      </c>
      <c r="E11" s="140">
        <v>0.8</v>
      </c>
      <c r="F11" s="139">
        <v>0.8</v>
      </c>
      <c r="G11" s="140">
        <v>0.8</v>
      </c>
      <c r="H11" s="139">
        <v>0.8</v>
      </c>
      <c r="I11" s="140">
        <v>0.8</v>
      </c>
      <c r="J11" s="139">
        <v>0.8</v>
      </c>
      <c r="K11" s="140">
        <v>0.8</v>
      </c>
      <c r="L11" s="140">
        <v>0.8</v>
      </c>
      <c r="M11" s="140">
        <v>0.8</v>
      </c>
      <c r="N11" s="139">
        <v>0.8</v>
      </c>
      <c r="O11" s="140">
        <v>0.8</v>
      </c>
      <c r="P11" s="139">
        <v>0.8</v>
      </c>
      <c r="Q11" s="80"/>
      <c r="R11" s="84">
        <v>2019</v>
      </c>
      <c r="S11" s="80"/>
      <c r="T11" s="80"/>
    </row>
    <row r="12" spans="1:20">
      <c r="A12" s="80"/>
      <c r="B12" s="80"/>
      <c r="C12" s="80"/>
      <c r="D12" s="155" t="s">
        <v>120</v>
      </c>
      <c r="E12" s="140">
        <v>0.8</v>
      </c>
      <c r="F12" s="139">
        <v>0.8</v>
      </c>
      <c r="G12" s="140">
        <v>0.8</v>
      </c>
      <c r="H12" s="139">
        <v>0.8</v>
      </c>
      <c r="I12" s="140">
        <v>0.8</v>
      </c>
      <c r="J12" s="139">
        <v>0.8</v>
      </c>
      <c r="K12" s="140">
        <v>0.8</v>
      </c>
      <c r="L12" s="140">
        <v>0.8</v>
      </c>
      <c r="M12" s="140">
        <v>0.8</v>
      </c>
      <c r="N12" s="139">
        <v>0.8</v>
      </c>
      <c r="O12" s="140">
        <v>0.8</v>
      </c>
      <c r="P12" s="139">
        <v>0.8</v>
      </c>
      <c r="Q12" s="80"/>
      <c r="R12" s="84">
        <v>2020</v>
      </c>
      <c r="S12" s="80"/>
      <c r="T12" s="80"/>
    </row>
    <row r="13" spans="1:20">
      <c r="A13" s="80"/>
      <c r="B13" s="80"/>
      <c r="C13" s="80"/>
      <c r="D13" s="155" t="s">
        <v>121</v>
      </c>
      <c r="E13" s="140">
        <v>0.8</v>
      </c>
      <c r="F13" s="139">
        <v>0.8</v>
      </c>
      <c r="G13" s="140">
        <v>0.8</v>
      </c>
      <c r="H13" s="139">
        <v>0.8</v>
      </c>
      <c r="I13" s="140">
        <v>0.8</v>
      </c>
      <c r="J13" s="139">
        <v>0.8</v>
      </c>
      <c r="K13" s="140">
        <v>0.8</v>
      </c>
      <c r="L13" s="140">
        <v>0.8</v>
      </c>
      <c r="M13" s="140">
        <v>0.8</v>
      </c>
      <c r="N13" s="139">
        <v>0.8</v>
      </c>
      <c r="O13" s="140">
        <v>0.8</v>
      </c>
      <c r="P13" s="139">
        <v>0.8</v>
      </c>
      <c r="Q13" s="80"/>
      <c r="R13" s="84">
        <v>2021</v>
      </c>
      <c r="S13" s="80"/>
      <c r="T13" s="80"/>
    </row>
    <row r="14" spans="1:20" ht="13.8" thickBot="1">
      <c r="A14" s="80"/>
      <c r="B14" s="80"/>
      <c r="C14" s="80"/>
      <c r="D14" s="155" t="s">
        <v>122</v>
      </c>
      <c r="E14" s="140">
        <v>0.8</v>
      </c>
      <c r="F14" s="139">
        <v>0.8</v>
      </c>
      <c r="G14" s="140">
        <v>0.8</v>
      </c>
      <c r="H14" s="139">
        <v>0.8</v>
      </c>
      <c r="I14" s="140">
        <v>0.8</v>
      </c>
      <c r="J14" s="139">
        <v>0.8</v>
      </c>
      <c r="K14" s="140">
        <v>0.8</v>
      </c>
      <c r="L14" s="140">
        <v>0.8</v>
      </c>
      <c r="M14" s="140">
        <v>0.8</v>
      </c>
      <c r="N14" s="139">
        <v>0.8</v>
      </c>
      <c r="O14" s="140">
        <v>0.8</v>
      </c>
      <c r="P14" s="139">
        <v>0.8</v>
      </c>
      <c r="Q14" s="80"/>
      <c r="R14" s="84">
        <v>2022</v>
      </c>
      <c r="S14" s="80"/>
      <c r="T14" s="80"/>
    </row>
    <row r="15" spans="1:20" ht="16.2" thickBot="1">
      <c r="A15" s="78" t="s">
        <v>375</v>
      </c>
      <c r="B15" s="79"/>
      <c r="C15" s="80"/>
      <c r="D15" s="155" t="s">
        <v>123</v>
      </c>
      <c r="E15" s="140">
        <v>0.8</v>
      </c>
      <c r="F15" s="139">
        <v>0.8</v>
      </c>
      <c r="G15" s="140">
        <v>0.8</v>
      </c>
      <c r="H15" s="139">
        <v>0.8</v>
      </c>
      <c r="I15" s="140">
        <v>0.8</v>
      </c>
      <c r="J15" s="139">
        <v>0.8</v>
      </c>
      <c r="K15" s="140">
        <v>0.8</v>
      </c>
      <c r="L15" s="140">
        <v>0.8</v>
      </c>
      <c r="M15" s="140">
        <v>0.75</v>
      </c>
      <c r="N15" s="139">
        <v>0.8</v>
      </c>
      <c r="O15" s="140">
        <v>0.7</v>
      </c>
      <c r="P15" s="139">
        <v>0.8</v>
      </c>
      <c r="Q15" s="80"/>
      <c r="R15" s="84">
        <v>2023</v>
      </c>
      <c r="S15" s="80"/>
      <c r="T15" s="80"/>
    </row>
    <row r="16" spans="1:20" ht="13.8" thickBot="1">
      <c r="A16" s="159" t="s">
        <v>124</v>
      </c>
      <c r="B16" s="145" t="s">
        <v>125</v>
      </c>
      <c r="C16" s="80"/>
      <c r="D16" s="156" t="s">
        <v>126</v>
      </c>
      <c r="E16" s="157">
        <v>0.8</v>
      </c>
      <c r="F16" s="158">
        <v>0.8</v>
      </c>
      <c r="G16" s="157">
        <v>0.8</v>
      </c>
      <c r="H16" s="158">
        <v>0.8</v>
      </c>
      <c r="I16" s="157">
        <v>0.8</v>
      </c>
      <c r="J16" s="158">
        <v>0.8</v>
      </c>
      <c r="K16" s="157">
        <v>0.8</v>
      </c>
      <c r="L16" s="157">
        <v>0.8</v>
      </c>
      <c r="M16" s="157">
        <v>0.8</v>
      </c>
      <c r="N16" s="158">
        <v>0.8</v>
      </c>
      <c r="O16" s="157">
        <v>0.8</v>
      </c>
      <c r="P16" s="158">
        <v>0.8</v>
      </c>
      <c r="Q16" s="80"/>
      <c r="R16" s="84">
        <v>2024</v>
      </c>
      <c r="S16" s="80"/>
      <c r="T16" s="80"/>
    </row>
    <row r="17" spans="1:20" ht="13.8" thickTop="1">
      <c r="A17" s="148">
        <v>0</v>
      </c>
      <c r="B17" s="150">
        <v>1</v>
      </c>
      <c r="C17" s="80"/>
      <c r="D17" s="155" t="s">
        <v>127</v>
      </c>
      <c r="E17" s="140"/>
      <c r="F17" s="139"/>
      <c r="G17" s="140"/>
      <c r="H17" s="139"/>
      <c r="I17" s="140"/>
      <c r="J17" s="139"/>
      <c r="K17" s="140">
        <v>0.8</v>
      </c>
      <c r="L17" s="140">
        <v>0.8</v>
      </c>
      <c r="M17" s="140">
        <v>0.8</v>
      </c>
      <c r="N17" s="139">
        <v>0.8</v>
      </c>
      <c r="O17" s="140">
        <v>0.8</v>
      </c>
      <c r="P17" s="139">
        <v>0.8</v>
      </c>
      <c r="Q17" s="80"/>
      <c r="R17" s="84">
        <v>2025</v>
      </c>
      <c r="S17" s="80"/>
      <c r="T17" s="80"/>
    </row>
    <row r="18" spans="1:20">
      <c r="A18" s="149">
        <v>2500</v>
      </c>
      <c r="B18" s="151">
        <v>1.1639999999999999</v>
      </c>
      <c r="C18" s="80"/>
      <c r="D18" s="155" t="s">
        <v>128</v>
      </c>
      <c r="E18" s="140">
        <v>0.8</v>
      </c>
      <c r="F18" s="139">
        <v>0.8</v>
      </c>
      <c r="G18" s="140">
        <v>0.8</v>
      </c>
      <c r="H18" s="139">
        <v>0.8</v>
      </c>
      <c r="I18" s="140">
        <v>0.8</v>
      </c>
      <c r="J18" s="139">
        <v>0.8</v>
      </c>
      <c r="K18" s="140">
        <v>0.8</v>
      </c>
      <c r="L18" s="140">
        <v>0.8</v>
      </c>
      <c r="M18" s="140">
        <v>0.8</v>
      </c>
      <c r="N18" s="139">
        <v>0.8</v>
      </c>
      <c r="O18" s="140">
        <v>0.8</v>
      </c>
      <c r="P18" s="139">
        <v>0.8</v>
      </c>
      <c r="Q18" s="80"/>
      <c r="R18" s="84">
        <v>2026</v>
      </c>
      <c r="S18" s="80"/>
      <c r="T18" s="80"/>
    </row>
    <row r="19" spans="1:20">
      <c r="A19" s="149">
        <v>5000</v>
      </c>
      <c r="B19" s="151">
        <v>1.4019999999999999</v>
      </c>
      <c r="C19" s="80"/>
      <c r="D19" s="155" t="s">
        <v>129</v>
      </c>
      <c r="E19" s="140">
        <v>0.8</v>
      </c>
      <c r="F19" s="139">
        <v>0.8</v>
      </c>
      <c r="G19" s="140">
        <v>0.8</v>
      </c>
      <c r="H19" s="139">
        <v>0.8</v>
      </c>
      <c r="I19" s="140">
        <v>0.8</v>
      </c>
      <c r="J19" s="139">
        <v>0.8</v>
      </c>
      <c r="K19" s="140">
        <v>0.8</v>
      </c>
      <c r="L19" s="140">
        <v>0.8</v>
      </c>
      <c r="M19" s="140">
        <v>0.75</v>
      </c>
      <c r="N19" s="139">
        <v>0.8</v>
      </c>
      <c r="O19" s="140">
        <v>0.67</v>
      </c>
      <c r="P19" s="139">
        <v>0.8</v>
      </c>
      <c r="Q19" s="80"/>
      <c r="R19" s="84">
        <v>2027</v>
      </c>
      <c r="S19" s="80"/>
      <c r="T19" s="80"/>
    </row>
    <row r="20" spans="1:20">
      <c r="A20" s="152">
        <v>10000</v>
      </c>
      <c r="B20" s="153">
        <v>1.736</v>
      </c>
      <c r="C20" s="80"/>
      <c r="D20" s="155" t="s">
        <v>130</v>
      </c>
      <c r="E20" s="140">
        <v>0.8</v>
      </c>
      <c r="F20" s="139">
        <v>0.8</v>
      </c>
      <c r="G20" s="140">
        <v>0.8</v>
      </c>
      <c r="H20" s="139">
        <v>0.8</v>
      </c>
      <c r="I20" s="140">
        <v>0.8</v>
      </c>
      <c r="J20" s="139">
        <v>0.8</v>
      </c>
      <c r="K20" s="140">
        <v>0.8</v>
      </c>
      <c r="L20" s="140">
        <v>0.8</v>
      </c>
      <c r="M20" s="140">
        <v>0.8</v>
      </c>
      <c r="N20" s="139">
        <v>0.8</v>
      </c>
      <c r="O20" s="140">
        <v>0.8</v>
      </c>
      <c r="P20" s="139">
        <v>0.8</v>
      </c>
      <c r="Q20" s="80"/>
      <c r="R20" s="84">
        <v>2028</v>
      </c>
      <c r="S20" s="80"/>
      <c r="T20" s="80"/>
    </row>
    <row r="21" spans="1:20">
      <c r="A21" s="80"/>
      <c r="B21" s="80"/>
      <c r="C21" s="80"/>
      <c r="D21" s="155" t="s">
        <v>131</v>
      </c>
      <c r="E21" s="140">
        <v>0.8</v>
      </c>
      <c r="F21" s="139">
        <v>0.8</v>
      </c>
      <c r="G21" s="140">
        <v>0.8</v>
      </c>
      <c r="H21" s="139">
        <v>0.8</v>
      </c>
      <c r="I21" s="140">
        <v>0.8</v>
      </c>
      <c r="J21" s="139">
        <v>0.8</v>
      </c>
      <c r="K21" s="140">
        <v>0.8</v>
      </c>
      <c r="L21" s="140">
        <v>0.8</v>
      </c>
      <c r="M21" s="140">
        <v>0.8</v>
      </c>
      <c r="N21" s="139">
        <v>0.8</v>
      </c>
      <c r="O21" s="140">
        <v>0.8</v>
      </c>
      <c r="P21" s="139">
        <v>0.8</v>
      </c>
      <c r="Q21" s="80"/>
      <c r="R21" s="84">
        <v>2029</v>
      </c>
      <c r="S21" s="80"/>
      <c r="T21" s="80"/>
    </row>
    <row r="22" spans="1:20">
      <c r="A22" s="80"/>
      <c r="B22" s="80"/>
      <c r="C22" s="80"/>
      <c r="D22" s="155" t="s">
        <v>132</v>
      </c>
      <c r="E22" s="140">
        <v>0.8</v>
      </c>
      <c r="F22" s="139">
        <v>0.8</v>
      </c>
      <c r="G22" s="140">
        <v>0.8</v>
      </c>
      <c r="H22" s="139">
        <v>0.8</v>
      </c>
      <c r="I22" s="140">
        <v>0.8</v>
      </c>
      <c r="J22" s="139">
        <v>0.8</v>
      </c>
      <c r="K22" s="140">
        <v>0.8</v>
      </c>
      <c r="L22" s="140">
        <v>0.8</v>
      </c>
      <c r="M22" s="140">
        <v>0.8</v>
      </c>
      <c r="N22" s="139">
        <v>0.8</v>
      </c>
      <c r="O22" s="140">
        <v>0.8</v>
      </c>
      <c r="P22" s="139">
        <v>0.8</v>
      </c>
      <c r="Q22" s="80"/>
      <c r="R22" s="84">
        <v>2030</v>
      </c>
      <c r="S22" s="80"/>
      <c r="T22" s="80"/>
    </row>
    <row r="23" spans="1:20">
      <c r="A23" s="80"/>
      <c r="B23" s="80"/>
      <c r="C23" s="80"/>
      <c r="D23" s="155" t="s">
        <v>133</v>
      </c>
      <c r="E23" s="140">
        <v>0.8</v>
      </c>
      <c r="F23" s="139">
        <v>0.8</v>
      </c>
      <c r="G23" s="140">
        <v>0.8</v>
      </c>
      <c r="H23" s="139">
        <v>0.8</v>
      </c>
      <c r="I23" s="140">
        <v>0.8</v>
      </c>
      <c r="J23" s="139">
        <v>0.8</v>
      </c>
      <c r="K23" s="140">
        <v>0.8</v>
      </c>
      <c r="L23" s="140">
        <v>0.8</v>
      </c>
      <c r="M23" s="140">
        <v>0.8</v>
      </c>
      <c r="N23" s="139">
        <v>0.8</v>
      </c>
      <c r="O23" s="140">
        <v>0.8</v>
      </c>
      <c r="P23" s="139">
        <v>0.8</v>
      </c>
      <c r="Q23" s="80"/>
      <c r="R23" s="84">
        <v>2031</v>
      </c>
      <c r="S23" s="80"/>
      <c r="T23" s="80"/>
    </row>
    <row r="24" spans="1:20">
      <c r="A24" s="80"/>
      <c r="B24" s="80"/>
      <c r="C24" s="80"/>
      <c r="D24" s="155" t="s">
        <v>134</v>
      </c>
      <c r="E24" s="140">
        <v>0.8</v>
      </c>
      <c r="F24" s="139">
        <v>0.8</v>
      </c>
      <c r="G24" s="140">
        <v>0.8</v>
      </c>
      <c r="H24" s="139">
        <v>0.8</v>
      </c>
      <c r="I24" s="140">
        <v>0.8</v>
      </c>
      <c r="J24" s="139">
        <v>0.8</v>
      </c>
      <c r="K24" s="140">
        <v>0.8</v>
      </c>
      <c r="L24" s="140">
        <v>0.8</v>
      </c>
      <c r="M24" s="140">
        <v>0.8</v>
      </c>
      <c r="N24" s="139">
        <v>0.8</v>
      </c>
      <c r="O24" s="140">
        <v>0.75</v>
      </c>
      <c r="P24" s="139">
        <v>0.8</v>
      </c>
      <c r="Q24" s="80"/>
      <c r="R24" s="84">
        <v>2032</v>
      </c>
      <c r="S24" s="80"/>
      <c r="T24" s="80"/>
    </row>
    <row r="25" spans="1:20">
      <c r="A25" s="80"/>
      <c r="B25" s="80"/>
      <c r="C25" s="80"/>
      <c r="D25" s="155" t="s">
        <v>135</v>
      </c>
      <c r="E25" s="140">
        <v>0.8</v>
      </c>
      <c r="F25" s="139">
        <v>0.8</v>
      </c>
      <c r="G25" s="140">
        <v>0.8</v>
      </c>
      <c r="H25" s="139">
        <v>0.8</v>
      </c>
      <c r="I25" s="140">
        <v>0.8</v>
      </c>
      <c r="J25" s="139">
        <v>0.8</v>
      </c>
      <c r="K25" s="140">
        <v>0.8</v>
      </c>
      <c r="L25" s="140">
        <v>0.8</v>
      </c>
      <c r="M25" s="140">
        <v>0.8</v>
      </c>
      <c r="N25" s="139">
        <v>0.8</v>
      </c>
      <c r="O25" s="140">
        <v>0.8</v>
      </c>
      <c r="P25" s="139">
        <v>0.8</v>
      </c>
      <c r="Q25" s="80"/>
      <c r="R25" s="84">
        <v>2033</v>
      </c>
      <c r="S25" s="80"/>
      <c r="T25" s="80"/>
    </row>
    <row r="26" spans="1:20">
      <c r="A26" s="80"/>
      <c r="B26" s="80"/>
      <c r="C26" s="80"/>
      <c r="D26" s="155" t="s">
        <v>136</v>
      </c>
      <c r="E26" s="140">
        <v>0.88</v>
      </c>
      <c r="F26" s="139">
        <v>0.88</v>
      </c>
      <c r="G26" s="140">
        <v>0.88</v>
      </c>
      <c r="H26" s="139">
        <v>0.88</v>
      </c>
      <c r="I26" s="140">
        <v>0.89</v>
      </c>
      <c r="J26" s="139">
        <v>0.89</v>
      </c>
      <c r="K26" s="140">
        <v>0.9</v>
      </c>
      <c r="L26" s="140">
        <v>0.9</v>
      </c>
      <c r="M26" s="140">
        <v>0.9</v>
      </c>
      <c r="N26" s="139">
        <v>0.9</v>
      </c>
      <c r="O26" s="140">
        <v>0.9</v>
      </c>
      <c r="P26" s="139">
        <v>0.9</v>
      </c>
      <c r="Q26" s="80"/>
      <c r="R26" s="84">
        <v>2034</v>
      </c>
      <c r="S26" s="80"/>
      <c r="T26" s="80"/>
    </row>
    <row r="27" spans="1:20">
      <c r="A27" s="80"/>
      <c r="B27" s="80"/>
      <c r="C27" s="80"/>
      <c r="D27" s="155" t="s">
        <v>137</v>
      </c>
      <c r="E27" s="140">
        <v>0.8</v>
      </c>
      <c r="F27" s="139">
        <v>0.8</v>
      </c>
      <c r="G27" s="140">
        <v>0.8</v>
      </c>
      <c r="H27" s="139">
        <v>0.8</v>
      </c>
      <c r="I27" s="140">
        <v>0.8</v>
      </c>
      <c r="J27" s="139">
        <v>0.8</v>
      </c>
      <c r="K27" s="140">
        <v>0.8</v>
      </c>
      <c r="L27" s="140">
        <v>0.8</v>
      </c>
      <c r="M27" s="140">
        <v>0.8</v>
      </c>
      <c r="N27" s="139">
        <v>0.8</v>
      </c>
      <c r="O27" s="140">
        <v>0.8</v>
      </c>
      <c r="P27" s="139">
        <v>0.8</v>
      </c>
      <c r="Q27" s="80"/>
      <c r="R27" s="84">
        <v>2035</v>
      </c>
      <c r="S27" s="80"/>
      <c r="T27" s="80"/>
    </row>
    <row r="28" spans="1:20">
      <c r="A28" s="80"/>
      <c r="B28" s="80"/>
      <c r="C28" s="80"/>
      <c r="D28" s="155" t="s">
        <v>138</v>
      </c>
      <c r="E28" s="140">
        <v>0.8</v>
      </c>
      <c r="F28" s="139">
        <v>0.8</v>
      </c>
      <c r="G28" s="140">
        <v>0.8</v>
      </c>
      <c r="H28" s="139">
        <v>0.8</v>
      </c>
      <c r="I28" s="140">
        <v>0.8</v>
      </c>
      <c r="J28" s="139">
        <v>0.8</v>
      </c>
      <c r="K28" s="140">
        <v>0.8</v>
      </c>
      <c r="L28" s="140">
        <v>0.8</v>
      </c>
      <c r="M28" s="140">
        <v>0.65</v>
      </c>
      <c r="N28" s="139">
        <v>0.8</v>
      </c>
      <c r="O28" s="140">
        <v>0.65</v>
      </c>
      <c r="P28" s="139">
        <v>0.8</v>
      </c>
      <c r="Q28" s="80"/>
      <c r="R28" s="84">
        <v>2036</v>
      </c>
      <c r="S28" s="80"/>
      <c r="T28" s="80"/>
    </row>
    <row r="29" spans="1:20">
      <c r="A29" s="80"/>
      <c r="B29" s="80"/>
      <c r="C29" s="80"/>
      <c r="D29" s="155" t="s">
        <v>139</v>
      </c>
      <c r="E29" s="140">
        <v>0.8</v>
      </c>
      <c r="F29" s="139">
        <v>0.8</v>
      </c>
      <c r="G29" s="140">
        <v>0.8</v>
      </c>
      <c r="H29" s="139">
        <v>0.8</v>
      </c>
      <c r="I29" s="140">
        <v>0.8</v>
      </c>
      <c r="J29" s="139">
        <v>0.8</v>
      </c>
      <c r="K29" s="140">
        <v>0.8</v>
      </c>
      <c r="L29" s="140">
        <v>0.8</v>
      </c>
      <c r="M29" s="140">
        <v>0.8</v>
      </c>
      <c r="N29" s="139">
        <v>0.8</v>
      </c>
      <c r="O29" s="140">
        <v>0.8</v>
      </c>
      <c r="P29" s="139">
        <v>0.8</v>
      </c>
      <c r="Q29" s="80"/>
      <c r="R29" s="84">
        <v>2037</v>
      </c>
      <c r="S29" s="80"/>
      <c r="T29" s="80"/>
    </row>
    <row r="30" spans="1:20">
      <c r="A30" s="80"/>
      <c r="B30" s="80"/>
      <c r="C30" s="80"/>
      <c r="D30" s="155" t="s">
        <v>140</v>
      </c>
      <c r="E30" s="140">
        <v>0.8</v>
      </c>
      <c r="F30" s="139">
        <v>0.8</v>
      </c>
      <c r="G30" s="140">
        <v>0.8</v>
      </c>
      <c r="H30" s="139">
        <v>0.8</v>
      </c>
      <c r="I30" s="140">
        <v>0.8</v>
      </c>
      <c r="J30" s="139">
        <v>0.8</v>
      </c>
      <c r="K30" s="140">
        <v>0.8</v>
      </c>
      <c r="L30" s="140">
        <v>0.8</v>
      </c>
      <c r="M30" s="140">
        <v>0.8</v>
      </c>
      <c r="N30" s="139">
        <v>0.8</v>
      </c>
      <c r="O30" s="140">
        <v>0.8</v>
      </c>
      <c r="P30" s="139">
        <v>0.8</v>
      </c>
      <c r="Q30" s="80"/>
      <c r="R30" s="84">
        <v>2038</v>
      </c>
      <c r="S30" s="80"/>
      <c r="T30" s="80"/>
    </row>
    <row r="31" spans="1:20">
      <c r="A31" s="80"/>
      <c r="B31" s="80"/>
      <c r="C31" s="80"/>
      <c r="D31" s="155" t="s">
        <v>141</v>
      </c>
      <c r="E31" s="140">
        <v>0.8</v>
      </c>
      <c r="F31" s="139">
        <v>0.8</v>
      </c>
      <c r="G31" s="140">
        <v>0.8</v>
      </c>
      <c r="H31" s="139">
        <v>0.8</v>
      </c>
      <c r="I31" s="140">
        <v>0.8</v>
      </c>
      <c r="J31" s="139">
        <v>0.8</v>
      </c>
      <c r="K31" s="140">
        <v>0.8</v>
      </c>
      <c r="L31" s="140">
        <v>0.8</v>
      </c>
      <c r="M31" s="140">
        <v>0.8</v>
      </c>
      <c r="N31" s="139">
        <v>0.8</v>
      </c>
      <c r="O31" s="140">
        <v>0.8</v>
      </c>
      <c r="P31" s="139">
        <v>0.8</v>
      </c>
      <c r="Q31" s="80"/>
      <c r="R31" s="84">
        <v>2039</v>
      </c>
      <c r="S31" s="80"/>
      <c r="T31" s="80"/>
    </row>
    <row r="32" spans="1:20" ht="13.95" customHeight="1">
      <c r="A32" s="80"/>
      <c r="B32" s="80"/>
      <c r="C32" s="80"/>
      <c r="D32" s="155" t="s">
        <v>588</v>
      </c>
      <c r="E32" s="140"/>
      <c r="F32" s="139"/>
      <c r="G32" s="140"/>
      <c r="H32" s="139"/>
      <c r="I32" s="140"/>
      <c r="J32" s="139"/>
      <c r="K32" s="140">
        <v>0.8</v>
      </c>
      <c r="L32" s="140">
        <v>0.8</v>
      </c>
      <c r="M32" s="140">
        <v>0.8</v>
      </c>
      <c r="N32" s="139">
        <v>0.8</v>
      </c>
      <c r="O32" s="140">
        <v>0.8</v>
      </c>
      <c r="P32" s="139">
        <v>0.8</v>
      </c>
      <c r="Q32" s="80"/>
      <c r="R32" s="84">
        <v>2040</v>
      </c>
      <c r="S32" s="80"/>
      <c r="T32" s="80"/>
    </row>
    <row r="33" spans="1:20">
      <c r="A33" s="80"/>
      <c r="B33" s="80"/>
      <c r="C33" s="80"/>
      <c r="D33" s="155" t="s">
        <v>142</v>
      </c>
      <c r="E33" s="140">
        <v>0.8</v>
      </c>
      <c r="F33" s="139">
        <v>0.8</v>
      </c>
      <c r="G33" s="140">
        <v>0.8</v>
      </c>
      <c r="H33" s="139">
        <v>0.8</v>
      </c>
      <c r="I33" s="140">
        <v>0.8</v>
      </c>
      <c r="J33" s="139">
        <v>0.8</v>
      </c>
      <c r="K33" s="140">
        <v>0.8</v>
      </c>
      <c r="L33" s="140">
        <v>0.8</v>
      </c>
      <c r="M33" s="140">
        <v>0.8</v>
      </c>
      <c r="N33" s="139">
        <v>0.8</v>
      </c>
      <c r="O33" s="140">
        <v>0.8</v>
      </c>
      <c r="P33" s="139">
        <v>0.8</v>
      </c>
      <c r="Q33" s="80"/>
      <c r="R33" s="84">
        <v>2041</v>
      </c>
      <c r="S33" s="80"/>
      <c r="T33" s="80"/>
    </row>
    <row r="34" spans="1:20">
      <c r="A34" s="80"/>
      <c r="B34" s="80"/>
      <c r="C34" s="80"/>
      <c r="D34" s="155" t="s">
        <v>143</v>
      </c>
      <c r="E34" s="140">
        <v>0.8</v>
      </c>
      <c r="F34" s="139">
        <v>0.8</v>
      </c>
      <c r="G34" s="140">
        <v>0.8</v>
      </c>
      <c r="H34" s="139">
        <v>0.8</v>
      </c>
      <c r="I34" s="140">
        <v>0.8</v>
      </c>
      <c r="J34" s="139">
        <v>0.8</v>
      </c>
      <c r="K34" s="140">
        <v>0.8</v>
      </c>
      <c r="L34" s="140">
        <v>0.8</v>
      </c>
      <c r="M34" s="140">
        <v>0.8</v>
      </c>
      <c r="N34" s="139">
        <v>0.8</v>
      </c>
      <c r="O34" s="140">
        <v>0.8</v>
      </c>
      <c r="P34" s="139">
        <v>0.8</v>
      </c>
      <c r="Q34" s="80"/>
      <c r="R34" s="84">
        <v>2042</v>
      </c>
      <c r="S34" s="80"/>
      <c r="T34" s="80"/>
    </row>
    <row r="35" spans="1:20">
      <c r="A35" s="80"/>
      <c r="B35" s="80"/>
      <c r="C35" s="80"/>
      <c r="D35" s="155" t="s">
        <v>144</v>
      </c>
      <c r="E35" s="140">
        <v>0.8</v>
      </c>
      <c r="F35" s="139">
        <v>0.8</v>
      </c>
      <c r="G35" s="140">
        <v>0.8</v>
      </c>
      <c r="H35" s="139">
        <v>0.8</v>
      </c>
      <c r="I35" s="140">
        <v>0.8</v>
      </c>
      <c r="J35" s="139">
        <v>0.8</v>
      </c>
      <c r="K35" s="140">
        <v>0.8</v>
      </c>
      <c r="L35" s="140">
        <v>0.8</v>
      </c>
      <c r="M35" s="140">
        <v>0.8</v>
      </c>
      <c r="N35" s="139">
        <v>0.8</v>
      </c>
      <c r="O35" s="140">
        <v>0.75</v>
      </c>
      <c r="P35" s="139">
        <v>0.8</v>
      </c>
      <c r="Q35" s="80"/>
      <c r="R35" s="84">
        <v>2043</v>
      </c>
      <c r="S35" s="80"/>
      <c r="T35" s="80"/>
    </row>
    <row r="36" spans="1:20">
      <c r="A36" s="80"/>
      <c r="B36" s="80"/>
      <c r="C36" s="80"/>
      <c r="D36" s="155" t="s">
        <v>145</v>
      </c>
      <c r="E36" s="140">
        <v>0.8</v>
      </c>
      <c r="F36" s="139">
        <v>0.8</v>
      </c>
      <c r="G36" s="140">
        <v>0.8</v>
      </c>
      <c r="H36" s="139">
        <v>0.8</v>
      </c>
      <c r="I36" s="140">
        <v>0.8</v>
      </c>
      <c r="J36" s="139">
        <v>0.8</v>
      </c>
      <c r="K36" s="140">
        <v>0.8</v>
      </c>
      <c r="L36" s="140">
        <v>0.8</v>
      </c>
      <c r="M36" s="140">
        <v>0.8</v>
      </c>
      <c r="N36" s="139">
        <v>0.8</v>
      </c>
      <c r="O36" s="140">
        <v>0.8</v>
      </c>
      <c r="P36" s="139">
        <v>0.8</v>
      </c>
      <c r="Q36" s="80"/>
      <c r="R36" s="84">
        <v>2044</v>
      </c>
      <c r="S36" s="80"/>
      <c r="T36" s="80"/>
    </row>
    <row r="37" spans="1:20">
      <c r="A37" s="80"/>
      <c r="B37" s="80"/>
      <c r="C37" s="80"/>
      <c r="D37" s="155" t="s">
        <v>146</v>
      </c>
      <c r="E37" s="140">
        <v>0.8</v>
      </c>
      <c r="F37" s="139">
        <v>0.8</v>
      </c>
      <c r="G37" s="140">
        <v>0.8</v>
      </c>
      <c r="H37" s="139">
        <v>0.8</v>
      </c>
      <c r="I37" s="140">
        <v>0.8</v>
      </c>
      <c r="J37" s="139">
        <v>0.8</v>
      </c>
      <c r="K37" s="140">
        <v>0.8</v>
      </c>
      <c r="L37" s="140">
        <v>0.8</v>
      </c>
      <c r="M37" s="140">
        <v>0.8</v>
      </c>
      <c r="N37" s="139">
        <v>0.8</v>
      </c>
      <c r="O37" s="140">
        <v>0.8</v>
      </c>
      <c r="P37" s="139">
        <v>0.8</v>
      </c>
      <c r="Q37" s="80"/>
      <c r="R37" s="84">
        <v>2045</v>
      </c>
      <c r="S37" s="80"/>
      <c r="T37" s="80"/>
    </row>
    <row r="38" spans="1:20">
      <c r="A38" s="80"/>
      <c r="B38" s="80"/>
      <c r="C38" s="80"/>
      <c r="D38" s="155" t="s">
        <v>147</v>
      </c>
      <c r="E38" s="140">
        <v>0.8</v>
      </c>
      <c r="F38" s="139">
        <v>0.8</v>
      </c>
      <c r="G38" s="140">
        <v>0.8</v>
      </c>
      <c r="H38" s="139">
        <v>0.8</v>
      </c>
      <c r="I38" s="140">
        <v>0.8</v>
      </c>
      <c r="J38" s="139">
        <v>0.8</v>
      </c>
      <c r="K38" s="140">
        <v>0.8</v>
      </c>
      <c r="L38" s="140">
        <v>0.8</v>
      </c>
      <c r="M38" s="140">
        <v>0.75</v>
      </c>
      <c r="N38" s="139">
        <v>0.8</v>
      </c>
      <c r="O38" s="140">
        <v>0.72</v>
      </c>
      <c r="P38" s="139">
        <v>0.8</v>
      </c>
      <c r="Q38" s="80"/>
      <c r="R38" s="84">
        <v>2046</v>
      </c>
      <c r="S38" s="80"/>
      <c r="T38" s="80"/>
    </row>
    <row r="39" spans="1:20">
      <c r="A39" s="80"/>
      <c r="B39" s="80"/>
      <c r="C39" s="80"/>
      <c r="D39" s="155" t="s">
        <v>148</v>
      </c>
      <c r="E39" s="140">
        <v>0.8</v>
      </c>
      <c r="F39" s="139">
        <v>0.8</v>
      </c>
      <c r="G39" s="140">
        <v>0.8</v>
      </c>
      <c r="H39" s="139">
        <v>0.8</v>
      </c>
      <c r="I39" s="140">
        <v>0.8</v>
      </c>
      <c r="J39" s="139">
        <v>0.8</v>
      </c>
      <c r="K39" s="140">
        <v>0.8</v>
      </c>
      <c r="L39" s="140">
        <v>0.8</v>
      </c>
      <c r="M39" s="140">
        <v>0.8</v>
      </c>
      <c r="N39" s="139">
        <v>0.8</v>
      </c>
      <c r="O39" s="140">
        <v>0.8</v>
      </c>
      <c r="P39" s="139">
        <v>0.8</v>
      </c>
      <c r="Q39" s="80"/>
      <c r="R39" s="84">
        <v>2047</v>
      </c>
      <c r="S39" s="80"/>
      <c r="T39" s="80"/>
    </row>
    <row r="40" spans="1:20">
      <c r="A40" s="80"/>
      <c r="B40" s="80"/>
      <c r="C40" s="80"/>
      <c r="D40" s="155" t="s">
        <v>149</v>
      </c>
      <c r="E40" s="140">
        <v>0.8</v>
      </c>
      <c r="F40" s="139">
        <v>0.85</v>
      </c>
      <c r="G40" s="140">
        <v>0.8</v>
      </c>
      <c r="H40" s="139">
        <v>0.85</v>
      </c>
      <c r="I40" s="140">
        <v>0.8</v>
      </c>
      <c r="J40" s="139">
        <v>0.8</v>
      </c>
      <c r="K40" s="140">
        <v>0.8</v>
      </c>
      <c r="L40" s="140">
        <v>0.8</v>
      </c>
      <c r="M40" s="140">
        <v>0.8</v>
      </c>
      <c r="N40" s="139">
        <v>0.8</v>
      </c>
      <c r="O40" s="140">
        <v>0.8</v>
      </c>
      <c r="P40" s="139">
        <v>0.8</v>
      </c>
      <c r="Q40" s="80"/>
      <c r="R40" s="84">
        <v>2048</v>
      </c>
      <c r="S40" s="80"/>
      <c r="T40" s="80"/>
    </row>
    <row r="41" spans="1:20">
      <c r="A41" s="80"/>
      <c r="B41" s="80"/>
      <c r="C41" s="80"/>
      <c r="D41" s="155" t="s">
        <v>150</v>
      </c>
      <c r="E41" s="140">
        <v>0.8</v>
      </c>
      <c r="F41" s="139">
        <v>0.8</v>
      </c>
      <c r="G41" s="140">
        <v>0.8</v>
      </c>
      <c r="H41" s="139">
        <v>0.8</v>
      </c>
      <c r="I41" s="140">
        <v>0.8</v>
      </c>
      <c r="J41" s="139">
        <v>0.8</v>
      </c>
      <c r="K41" s="140">
        <v>0.8</v>
      </c>
      <c r="L41" s="140">
        <v>0.8</v>
      </c>
      <c r="M41" s="140">
        <v>0.8</v>
      </c>
      <c r="N41" s="139">
        <v>0.8</v>
      </c>
      <c r="O41" s="140">
        <v>0.75</v>
      </c>
      <c r="P41" s="139">
        <v>0.8</v>
      </c>
      <c r="Q41" s="80"/>
      <c r="R41" s="84">
        <v>2049</v>
      </c>
      <c r="S41" s="80"/>
      <c r="T41" s="80"/>
    </row>
    <row r="42" spans="1:20">
      <c r="A42" s="80"/>
      <c r="B42" s="80"/>
      <c r="C42" s="80"/>
      <c r="D42" s="155" t="s">
        <v>151</v>
      </c>
      <c r="E42" s="140">
        <v>0.82</v>
      </c>
      <c r="F42" s="139">
        <v>0.82</v>
      </c>
      <c r="G42" s="140">
        <v>0.82</v>
      </c>
      <c r="H42" s="139">
        <v>0.82</v>
      </c>
      <c r="I42" s="140">
        <v>0.82</v>
      </c>
      <c r="J42" s="139">
        <v>0.82</v>
      </c>
      <c r="K42" s="140">
        <v>0.82</v>
      </c>
      <c r="L42" s="140">
        <v>0.82</v>
      </c>
      <c r="M42" s="140">
        <v>0.82</v>
      </c>
      <c r="N42" s="139">
        <v>0.82</v>
      </c>
      <c r="O42" s="140">
        <v>0.82</v>
      </c>
      <c r="P42" s="139">
        <v>0.82</v>
      </c>
      <c r="Q42" s="80"/>
      <c r="R42" s="84">
        <v>2050</v>
      </c>
      <c r="S42" s="80"/>
      <c r="T42" s="80"/>
    </row>
    <row r="43" spans="1:20">
      <c r="A43" s="80"/>
      <c r="B43" s="80"/>
      <c r="C43" s="80"/>
      <c r="D43" s="155" t="s">
        <v>152</v>
      </c>
      <c r="E43" s="140">
        <v>0.8</v>
      </c>
      <c r="F43" s="139">
        <v>0.8</v>
      </c>
      <c r="G43" s="140">
        <v>0.8</v>
      </c>
      <c r="H43" s="139">
        <v>0.8</v>
      </c>
      <c r="I43" s="140">
        <v>0.8</v>
      </c>
      <c r="J43" s="139">
        <v>0.8</v>
      </c>
      <c r="K43" s="140">
        <v>0.8</v>
      </c>
      <c r="L43" s="140">
        <v>0.8</v>
      </c>
      <c r="M43" s="140">
        <v>0.8</v>
      </c>
      <c r="N43" s="139">
        <v>0.8</v>
      </c>
      <c r="O43" s="140">
        <v>0.8</v>
      </c>
      <c r="P43" s="139">
        <v>0.8</v>
      </c>
      <c r="Q43" s="80"/>
      <c r="R43" s="84">
        <v>2051</v>
      </c>
      <c r="S43" s="80"/>
      <c r="T43" s="80"/>
    </row>
    <row r="44" spans="1:20">
      <c r="A44" s="80"/>
      <c r="B44" s="80"/>
      <c r="C44" s="80"/>
      <c r="D44" s="155" t="s">
        <v>153</v>
      </c>
      <c r="E44" s="140">
        <v>0.8</v>
      </c>
      <c r="F44" s="139">
        <v>0.8</v>
      </c>
      <c r="G44" s="140">
        <v>0.8</v>
      </c>
      <c r="H44" s="139">
        <v>0.8</v>
      </c>
      <c r="I44" s="140">
        <v>0.8</v>
      </c>
      <c r="J44" s="139">
        <v>0.8</v>
      </c>
      <c r="K44" s="140">
        <v>0.8</v>
      </c>
      <c r="L44" s="140">
        <v>0.8</v>
      </c>
      <c r="M44" s="140">
        <v>0.8</v>
      </c>
      <c r="N44" s="139">
        <v>0.8</v>
      </c>
      <c r="O44" s="140">
        <v>0.8</v>
      </c>
      <c r="P44" s="139">
        <v>0.8</v>
      </c>
      <c r="Q44" s="80"/>
      <c r="R44" s="84">
        <v>2052</v>
      </c>
      <c r="S44" s="80"/>
      <c r="T44" s="80"/>
    </row>
    <row r="45" spans="1:20">
      <c r="A45" s="80"/>
      <c r="B45" s="80"/>
      <c r="C45" s="80"/>
      <c r="D45" s="155" t="s">
        <v>154</v>
      </c>
      <c r="E45" s="140">
        <v>0.8</v>
      </c>
      <c r="F45" s="139">
        <v>0.8</v>
      </c>
      <c r="G45" s="140">
        <v>0.8</v>
      </c>
      <c r="H45" s="139">
        <v>0.8</v>
      </c>
      <c r="I45" s="140">
        <v>0.8</v>
      </c>
      <c r="J45" s="139">
        <v>0.8</v>
      </c>
      <c r="K45" s="140">
        <v>0.8</v>
      </c>
      <c r="L45" s="140">
        <v>0.8</v>
      </c>
      <c r="M45" s="140">
        <v>0.8</v>
      </c>
      <c r="N45" s="139">
        <v>0.8</v>
      </c>
      <c r="O45" s="140">
        <v>0.8</v>
      </c>
      <c r="P45" s="139">
        <v>0.8</v>
      </c>
      <c r="Q45" s="80"/>
      <c r="R45" s="84">
        <v>2053</v>
      </c>
      <c r="S45" s="80"/>
      <c r="T45" s="80"/>
    </row>
    <row r="46" spans="1:20">
      <c r="A46" s="80"/>
      <c r="B46" s="80"/>
      <c r="C46" s="80"/>
      <c r="D46" s="155" t="s">
        <v>155</v>
      </c>
      <c r="E46" s="140"/>
      <c r="F46" s="139"/>
      <c r="G46" s="140"/>
      <c r="H46" s="139"/>
      <c r="I46" s="140"/>
      <c r="J46" s="139"/>
      <c r="K46" s="140"/>
      <c r="L46" s="140"/>
      <c r="M46" s="140"/>
      <c r="N46" s="139"/>
      <c r="O46" s="140"/>
      <c r="P46" s="139"/>
      <c r="Q46" s="80"/>
      <c r="R46" s="84">
        <v>2054</v>
      </c>
      <c r="S46" s="80"/>
      <c r="T46" s="80"/>
    </row>
    <row r="47" spans="1:20">
      <c r="A47" s="80"/>
      <c r="B47" s="80"/>
      <c r="C47" s="80"/>
      <c r="D47" s="155" t="s">
        <v>156</v>
      </c>
      <c r="E47" s="140">
        <v>0.8</v>
      </c>
      <c r="F47" s="139">
        <v>0.8</v>
      </c>
      <c r="G47" s="140">
        <v>0.8</v>
      </c>
      <c r="H47" s="139">
        <v>0.8</v>
      </c>
      <c r="I47" s="140">
        <v>0.8</v>
      </c>
      <c r="J47" s="139">
        <v>0.8</v>
      </c>
      <c r="K47" s="140">
        <v>0.8</v>
      </c>
      <c r="L47" s="140">
        <v>0.8</v>
      </c>
      <c r="M47" s="140">
        <v>0.8</v>
      </c>
      <c r="N47" s="139">
        <v>0.8</v>
      </c>
      <c r="O47" s="140">
        <v>0.8</v>
      </c>
      <c r="P47" s="139">
        <v>0.8</v>
      </c>
      <c r="Q47" s="80"/>
      <c r="R47" s="84">
        <v>2055</v>
      </c>
      <c r="S47" s="80"/>
      <c r="T47" s="80"/>
    </row>
    <row r="48" spans="1:20">
      <c r="A48" s="80"/>
      <c r="B48" s="80"/>
      <c r="C48" s="80"/>
      <c r="D48" s="155" t="s">
        <v>157</v>
      </c>
      <c r="E48" s="140"/>
      <c r="F48" s="139"/>
      <c r="G48" s="140"/>
      <c r="H48" s="139"/>
      <c r="I48" s="140"/>
      <c r="J48" s="139"/>
      <c r="K48" s="140">
        <v>0.8</v>
      </c>
      <c r="L48" s="140">
        <v>0.8</v>
      </c>
      <c r="M48" s="140">
        <v>0.8</v>
      </c>
      <c r="N48" s="139">
        <v>0.8</v>
      </c>
      <c r="O48" s="140">
        <v>0.8</v>
      </c>
      <c r="P48" s="139">
        <v>0.8</v>
      </c>
      <c r="Q48" s="80"/>
      <c r="R48" s="84">
        <v>2056</v>
      </c>
      <c r="S48" s="80"/>
      <c r="T48" s="80"/>
    </row>
    <row r="49" spans="1:20">
      <c r="A49" s="80"/>
      <c r="B49" s="80"/>
      <c r="C49" s="80"/>
      <c r="D49" s="155" t="s">
        <v>158</v>
      </c>
      <c r="E49" s="140">
        <v>0.8</v>
      </c>
      <c r="F49" s="139">
        <v>0.8</v>
      </c>
      <c r="G49" s="140">
        <v>0.8</v>
      </c>
      <c r="H49" s="139">
        <v>0.8</v>
      </c>
      <c r="I49" s="140">
        <v>0.8</v>
      </c>
      <c r="J49" s="139">
        <v>0.8</v>
      </c>
      <c r="K49" s="140">
        <v>0.8</v>
      </c>
      <c r="L49" s="140">
        <v>0.8</v>
      </c>
      <c r="M49" s="140">
        <v>0.8</v>
      </c>
      <c r="N49" s="139">
        <v>0.8</v>
      </c>
      <c r="O49" s="140">
        <v>0.8</v>
      </c>
      <c r="P49" s="139">
        <v>0.8</v>
      </c>
      <c r="Q49" s="80"/>
      <c r="R49" s="84">
        <v>2057</v>
      </c>
      <c r="S49" s="80"/>
      <c r="T49" s="80"/>
    </row>
    <row r="50" spans="1:20">
      <c r="A50" s="80"/>
      <c r="B50" s="80"/>
      <c r="C50" s="80"/>
      <c r="D50" s="155" t="s">
        <v>159</v>
      </c>
      <c r="E50" s="140">
        <v>0.8</v>
      </c>
      <c r="F50" s="139">
        <v>0.8</v>
      </c>
      <c r="G50" s="140">
        <v>0.8</v>
      </c>
      <c r="H50" s="139">
        <v>0.8</v>
      </c>
      <c r="I50" s="140">
        <v>0.8</v>
      </c>
      <c r="J50" s="139">
        <v>0.8</v>
      </c>
      <c r="K50" s="140">
        <v>0.8</v>
      </c>
      <c r="L50" s="140">
        <v>0.8</v>
      </c>
      <c r="M50" s="140">
        <v>0.8</v>
      </c>
      <c r="N50" s="139">
        <v>0.8</v>
      </c>
      <c r="O50" s="140">
        <v>0.8</v>
      </c>
      <c r="P50" s="139">
        <v>0.8</v>
      </c>
      <c r="Q50" s="80"/>
      <c r="R50" s="84">
        <v>2058</v>
      </c>
      <c r="S50" s="80"/>
      <c r="T50" s="80"/>
    </row>
    <row r="51" spans="1:20">
      <c r="A51" s="80"/>
      <c r="B51" s="80"/>
      <c r="C51" s="80"/>
      <c r="D51" s="155" t="s">
        <v>160</v>
      </c>
      <c r="E51" s="140">
        <v>0.8</v>
      </c>
      <c r="F51" s="139">
        <v>0.8</v>
      </c>
      <c r="G51" s="140">
        <v>0.8</v>
      </c>
      <c r="H51" s="139">
        <v>0.8</v>
      </c>
      <c r="I51" s="140">
        <v>0.8</v>
      </c>
      <c r="J51" s="139">
        <v>0.8</v>
      </c>
      <c r="K51" s="140">
        <v>0.8</v>
      </c>
      <c r="L51" s="140">
        <v>0.8</v>
      </c>
      <c r="M51" s="140">
        <v>0.8</v>
      </c>
      <c r="N51" s="139">
        <v>0.8</v>
      </c>
      <c r="O51" s="140">
        <v>0.8</v>
      </c>
      <c r="P51" s="139">
        <v>0.8</v>
      </c>
      <c r="Q51" s="80"/>
      <c r="R51" s="84">
        <v>2059</v>
      </c>
      <c r="S51" s="80"/>
      <c r="T51" s="80"/>
    </row>
    <row r="52" spans="1:20">
      <c r="A52" s="80"/>
      <c r="B52" s="80"/>
      <c r="C52" s="80"/>
      <c r="D52" s="155" t="s">
        <v>161</v>
      </c>
      <c r="E52" s="140">
        <v>0.8</v>
      </c>
      <c r="F52" s="139">
        <v>0.8</v>
      </c>
      <c r="G52" s="140">
        <v>0.8</v>
      </c>
      <c r="H52" s="139">
        <v>0.8</v>
      </c>
      <c r="I52" s="140">
        <v>0.8</v>
      </c>
      <c r="J52" s="139">
        <v>0.8</v>
      </c>
      <c r="K52" s="140">
        <v>0.8</v>
      </c>
      <c r="L52" s="140">
        <v>0.8</v>
      </c>
      <c r="M52" s="140">
        <v>0.8</v>
      </c>
      <c r="N52" s="139">
        <v>0.8</v>
      </c>
      <c r="O52" s="140">
        <v>0.8</v>
      </c>
      <c r="P52" s="139">
        <v>0.8</v>
      </c>
      <c r="Q52" s="80"/>
      <c r="R52" s="86">
        <v>2060</v>
      </c>
      <c r="S52" s="80"/>
      <c r="T52" s="80"/>
    </row>
    <row r="53" spans="1:20">
      <c r="A53" s="80"/>
      <c r="B53" s="80"/>
      <c r="C53" s="80"/>
      <c r="D53" s="155" t="s">
        <v>162</v>
      </c>
      <c r="E53" s="140">
        <v>0.8</v>
      </c>
      <c r="F53" s="139">
        <v>0.8</v>
      </c>
      <c r="G53" s="140">
        <v>0.8</v>
      </c>
      <c r="H53" s="139">
        <v>0.8</v>
      </c>
      <c r="I53" s="140">
        <v>0.8</v>
      </c>
      <c r="J53" s="139">
        <v>0.8</v>
      </c>
      <c r="K53" s="140">
        <v>0.8</v>
      </c>
      <c r="L53" s="140">
        <v>0.8</v>
      </c>
      <c r="M53" s="140">
        <v>0.8</v>
      </c>
      <c r="N53" s="139">
        <v>0.8</v>
      </c>
      <c r="O53" s="140">
        <v>0.8</v>
      </c>
      <c r="P53" s="139">
        <v>0.8</v>
      </c>
      <c r="Q53" s="80"/>
      <c r="R53" s="80"/>
      <c r="S53" s="80"/>
      <c r="T53" s="80"/>
    </row>
    <row r="54" spans="1:20">
      <c r="A54" s="80"/>
      <c r="B54" s="80"/>
      <c r="C54" s="80"/>
      <c r="D54" s="155" t="s">
        <v>163</v>
      </c>
      <c r="E54" s="140">
        <v>0.8</v>
      </c>
      <c r="F54" s="139">
        <v>0.8</v>
      </c>
      <c r="G54" s="140">
        <v>0.8</v>
      </c>
      <c r="H54" s="139">
        <v>0.8</v>
      </c>
      <c r="I54" s="140">
        <v>0.8</v>
      </c>
      <c r="J54" s="139">
        <v>0.8</v>
      </c>
      <c r="K54" s="140">
        <v>0.8</v>
      </c>
      <c r="L54" s="140">
        <v>0.8</v>
      </c>
      <c r="M54" s="140">
        <v>0.8</v>
      </c>
      <c r="N54" s="139">
        <v>0.8</v>
      </c>
      <c r="O54" s="140">
        <v>0.8</v>
      </c>
      <c r="P54" s="139">
        <v>0.8</v>
      </c>
      <c r="Q54" s="80"/>
      <c r="R54" s="80"/>
      <c r="S54" s="80"/>
      <c r="T54" s="80"/>
    </row>
    <row r="55" spans="1:20">
      <c r="A55" s="80"/>
      <c r="B55" s="80"/>
      <c r="C55" s="80"/>
      <c r="D55" s="155" t="s">
        <v>164</v>
      </c>
      <c r="E55" s="140">
        <v>0.8</v>
      </c>
      <c r="F55" s="139">
        <v>0.8</v>
      </c>
      <c r="G55" s="140">
        <v>0.8</v>
      </c>
      <c r="H55" s="139">
        <v>0.8</v>
      </c>
      <c r="I55" s="140">
        <v>0.8</v>
      </c>
      <c r="J55" s="139">
        <v>0.8</v>
      </c>
      <c r="K55" s="140">
        <v>0.8</v>
      </c>
      <c r="L55" s="140">
        <v>0.8</v>
      </c>
      <c r="M55" s="140">
        <v>0.8</v>
      </c>
      <c r="N55" s="139">
        <v>0.8</v>
      </c>
      <c r="O55" s="140">
        <v>0.8</v>
      </c>
      <c r="P55" s="139">
        <v>0.8</v>
      </c>
      <c r="Q55" s="80"/>
      <c r="R55" s="80"/>
      <c r="S55" s="80"/>
      <c r="T55" s="80"/>
    </row>
    <row r="56" spans="1:20">
      <c r="A56" s="80"/>
      <c r="B56" s="80"/>
      <c r="C56" s="80"/>
      <c r="D56" s="155" t="s">
        <v>165</v>
      </c>
      <c r="E56" s="140"/>
      <c r="F56" s="139"/>
      <c r="G56" s="140"/>
      <c r="H56" s="139"/>
      <c r="I56" s="140"/>
      <c r="J56" s="139"/>
      <c r="K56" s="140">
        <v>0.8</v>
      </c>
      <c r="L56" s="140">
        <v>0.8</v>
      </c>
      <c r="M56" s="140">
        <v>0.8</v>
      </c>
      <c r="N56" s="139">
        <v>0.8</v>
      </c>
      <c r="O56" s="140">
        <v>0.8</v>
      </c>
      <c r="P56" s="139">
        <v>0.8</v>
      </c>
      <c r="Q56" s="80"/>
      <c r="R56" s="80"/>
      <c r="S56" s="80"/>
      <c r="T56" s="80"/>
    </row>
    <row r="57" spans="1:20">
      <c r="A57" s="80"/>
      <c r="B57" s="80"/>
      <c r="C57" s="80"/>
      <c r="D57" s="155" t="s">
        <v>166</v>
      </c>
      <c r="E57" s="140">
        <v>0.8</v>
      </c>
      <c r="F57" s="139">
        <v>0.8</v>
      </c>
      <c r="G57" s="140">
        <v>0.8</v>
      </c>
      <c r="H57" s="139">
        <v>0.8</v>
      </c>
      <c r="I57" s="140">
        <v>0.8</v>
      </c>
      <c r="J57" s="139">
        <v>0.8</v>
      </c>
      <c r="K57" s="140">
        <v>0.8</v>
      </c>
      <c r="L57" s="140">
        <v>0.8</v>
      </c>
      <c r="M57" s="140">
        <v>0.8</v>
      </c>
      <c r="N57" s="139">
        <v>0.8</v>
      </c>
      <c r="O57" s="140">
        <v>0.8</v>
      </c>
      <c r="P57" s="139">
        <v>0.8</v>
      </c>
      <c r="Q57" s="80"/>
      <c r="R57" s="80"/>
      <c r="S57" s="80"/>
      <c r="T57" s="80"/>
    </row>
    <row r="58" spans="1:20">
      <c r="A58" s="80"/>
      <c r="B58" s="80"/>
      <c r="C58" s="80"/>
      <c r="D58" s="155" t="s">
        <v>167</v>
      </c>
      <c r="E58" s="140">
        <v>0.8</v>
      </c>
      <c r="F58" s="139">
        <v>0.8</v>
      </c>
      <c r="G58" s="140">
        <v>0.8</v>
      </c>
      <c r="H58" s="139">
        <v>0.8</v>
      </c>
      <c r="I58" s="140">
        <v>0.8</v>
      </c>
      <c r="J58" s="139">
        <v>0.8</v>
      </c>
      <c r="K58" s="140">
        <v>0.8</v>
      </c>
      <c r="L58" s="140">
        <v>0.8</v>
      </c>
      <c r="M58" s="140">
        <v>0.8</v>
      </c>
      <c r="N58" s="139">
        <v>0.8</v>
      </c>
      <c r="O58" s="140">
        <v>0.8</v>
      </c>
      <c r="P58" s="139">
        <v>0.8</v>
      </c>
      <c r="Q58" s="80"/>
      <c r="R58" s="80"/>
      <c r="S58" s="80"/>
      <c r="T58" s="80"/>
    </row>
    <row r="59" spans="1:20">
      <c r="A59" s="80"/>
      <c r="B59" s="80"/>
      <c r="C59" s="80"/>
      <c r="D59" s="155" t="s">
        <v>168</v>
      </c>
      <c r="E59" s="140">
        <v>0.8</v>
      </c>
      <c r="F59" s="139">
        <v>0.8</v>
      </c>
      <c r="G59" s="140">
        <v>0.8</v>
      </c>
      <c r="H59" s="139">
        <v>0.8</v>
      </c>
      <c r="I59" s="140">
        <v>0.8</v>
      </c>
      <c r="J59" s="139">
        <v>0.8</v>
      </c>
      <c r="K59" s="140">
        <v>0.8</v>
      </c>
      <c r="L59" s="140">
        <v>0.8</v>
      </c>
      <c r="M59" s="140">
        <v>0.8</v>
      </c>
      <c r="N59" s="139">
        <v>0.8</v>
      </c>
      <c r="O59" s="140">
        <v>0.8</v>
      </c>
      <c r="P59" s="139">
        <v>0.8</v>
      </c>
      <c r="Q59" s="80"/>
      <c r="R59" s="80"/>
      <c r="S59" s="80"/>
      <c r="T59" s="80"/>
    </row>
    <row r="60" spans="1:20">
      <c r="A60" s="80"/>
      <c r="B60" s="80"/>
      <c r="C60" s="80"/>
      <c r="D60" s="155" t="s">
        <v>169</v>
      </c>
      <c r="E60" s="140">
        <v>0.8</v>
      </c>
      <c r="F60" s="139">
        <v>0.8</v>
      </c>
      <c r="G60" s="140">
        <v>0.8</v>
      </c>
      <c r="H60" s="139">
        <v>0.8</v>
      </c>
      <c r="I60" s="140">
        <v>0.8</v>
      </c>
      <c r="J60" s="139">
        <v>0.8</v>
      </c>
      <c r="K60" s="140">
        <v>0.8</v>
      </c>
      <c r="L60" s="140">
        <v>0.8</v>
      </c>
      <c r="M60" s="140">
        <v>0.8</v>
      </c>
      <c r="N60" s="139">
        <v>0.8</v>
      </c>
      <c r="O60" s="140">
        <v>0.8</v>
      </c>
      <c r="P60" s="139">
        <v>0.8</v>
      </c>
      <c r="Q60" s="80"/>
      <c r="R60" s="80"/>
      <c r="S60" s="80"/>
      <c r="T60" s="80"/>
    </row>
    <row r="61" spans="1:20">
      <c r="A61" s="80"/>
      <c r="B61" s="80"/>
      <c r="C61" s="80"/>
      <c r="D61" s="369" t="s">
        <v>170</v>
      </c>
      <c r="E61" s="370">
        <v>0.8</v>
      </c>
      <c r="F61" s="371">
        <v>0.8</v>
      </c>
      <c r="G61" s="370">
        <v>0.8</v>
      </c>
      <c r="H61" s="371">
        <v>0.8</v>
      </c>
      <c r="I61" s="370">
        <v>0.8</v>
      </c>
      <c r="J61" s="371">
        <v>0.8</v>
      </c>
      <c r="K61" s="370">
        <v>0.8</v>
      </c>
      <c r="L61" s="370">
        <v>0.8</v>
      </c>
      <c r="M61" s="370">
        <v>0.8</v>
      </c>
      <c r="N61" s="371">
        <v>0.8</v>
      </c>
      <c r="O61" s="370">
        <v>0.8</v>
      </c>
      <c r="P61" s="371">
        <v>0.8</v>
      </c>
      <c r="Q61" s="80"/>
      <c r="R61" s="80"/>
      <c r="S61" s="80"/>
      <c r="T61" s="80"/>
    </row>
    <row r="62" spans="1:20"/>
    <row r="63" spans="1:20"/>
    <row r="64" spans="1:20"/>
    <row r="65" hidden="1"/>
  </sheetData>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50"/>
  <sheetViews>
    <sheetView zoomScale="80" zoomScaleNormal="80" workbookViewId="0">
      <pane xSplit="1" ySplit="2" topLeftCell="B3" activePane="bottomRight" state="frozen"/>
      <selection pane="topRight" activeCell="B1" sqref="B1"/>
      <selection pane="bottomLeft" activeCell="A4" sqref="A4"/>
      <selection pane="bottomRight" activeCell="B3" sqref="B3"/>
    </sheetView>
  </sheetViews>
  <sheetFormatPr defaultColWidth="9" defaultRowHeight="13.2"/>
  <cols>
    <col min="1" max="1" width="17.44140625" style="178" customWidth="1"/>
    <col min="2" max="2" width="183.5546875" style="178" customWidth="1"/>
    <col min="3" max="16384" width="9" style="178"/>
  </cols>
  <sheetData>
    <row r="1" spans="1:2" ht="15.6">
      <c r="A1" s="439" t="s">
        <v>536</v>
      </c>
      <c r="B1" s="440"/>
    </row>
    <row r="2" spans="1:2" ht="18.899999999999999" customHeight="1">
      <c r="A2" s="170" t="s">
        <v>537</v>
      </c>
      <c r="B2" s="171" t="s">
        <v>538</v>
      </c>
    </row>
    <row r="3" spans="1:2" ht="44.25" customHeight="1">
      <c r="A3" s="172" t="s">
        <v>381</v>
      </c>
      <c r="B3" s="173" t="s">
        <v>387</v>
      </c>
    </row>
    <row r="4" spans="1:2" ht="39.6">
      <c r="A4" s="174" t="s">
        <v>391</v>
      </c>
      <c r="B4" s="175" t="s">
        <v>388</v>
      </c>
    </row>
    <row r="5" spans="1:2" ht="74.25" customHeight="1">
      <c r="A5" s="172" t="s">
        <v>477</v>
      </c>
      <c r="B5" s="173" t="s">
        <v>382</v>
      </c>
    </row>
    <row r="6" spans="1:2" ht="36" customHeight="1">
      <c r="A6" s="174" t="s">
        <v>383</v>
      </c>
      <c r="B6" s="175" t="s">
        <v>384</v>
      </c>
    </row>
    <row r="7" spans="1:2" ht="74.400000000000006" customHeight="1">
      <c r="A7" s="172" t="s">
        <v>385</v>
      </c>
      <c r="B7" s="173" t="s">
        <v>413</v>
      </c>
    </row>
    <row r="8" spans="1:2" ht="78.75" customHeight="1">
      <c r="A8" s="174" t="s">
        <v>478</v>
      </c>
      <c r="B8" s="175" t="s">
        <v>386</v>
      </c>
    </row>
    <row r="9" spans="1:2" ht="89.25" customHeight="1">
      <c r="A9" s="172" t="s">
        <v>392</v>
      </c>
      <c r="B9" s="173" t="s">
        <v>563</v>
      </c>
    </row>
    <row r="10" spans="1:2" ht="193.5" customHeight="1">
      <c r="A10" s="174" t="s">
        <v>393</v>
      </c>
      <c r="B10" s="175" t="s">
        <v>564</v>
      </c>
    </row>
    <row r="11" spans="1:2" ht="167.25" customHeight="1">
      <c r="A11" s="172" t="s">
        <v>394</v>
      </c>
      <c r="B11" s="173" t="s">
        <v>565</v>
      </c>
    </row>
    <row r="12" spans="1:2" ht="108.75" customHeight="1">
      <c r="A12" s="174" t="s">
        <v>395</v>
      </c>
      <c r="B12" s="175" t="s">
        <v>539</v>
      </c>
    </row>
    <row r="13" spans="1:2" ht="110.4" customHeight="1">
      <c r="A13" s="172" t="s">
        <v>396</v>
      </c>
      <c r="B13" s="173" t="s">
        <v>540</v>
      </c>
    </row>
    <row r="14" spans="1:2" ht="110.4" customHeight="1">
      <c r="A14" s="174" t="s">
        <v>397</v>
      </c>
      <c r="B14" s="175" t="s">
        <v>541</v>
      </c>
    </row>
    <row r="15" spans="1:2" ht="110.4" customHeight="1">
      <c r="A15" s="172" t="s">
        <v>398</v>
      </c>
      <c r="B15" s="173" t="s">
        <v>542</v>
      </c>
    </row>
    <row r="16" spans="1:2" ht="60.6" customHeight="1">
      <c r="A16" s="174" t="s">
        <v>399</v>
      </c>
      <c r="B16" s="175" t="s">
        <v>543</v>
      </c>
    </row>
    <row r="17" spans="1:2" ht="167.4" customHeight="1">
      <c r="A17" s="172" t="s">
        <v>400</v>
      </c>
      <c r="B17" s="173" t="s">
        <v>544</v>
      </c>
    </row>
    <row r="18" spans="1:2" ht="219" customHeight="1">
      <c r="A18" s="174" t="s">
        <v>401</v>
      </c>
      <c r="B18" s="175" t="s">
        <v>566</v>
      </c>
    </row>
    <row r="19" spans="1:2" ht="396">
      <c r="A19" s="172" t="s">
        <v>402</v>
      </c>
      <c r="B19" s="173" t="s">
        <v>567</v>
      </c>
    </row>
    <row r="20" spans="1:2" ht="70.95" customHeight="1">
      <c r="A20" s="174" t="s">
        <v>403</v>
      </c>
      <c r="B20" s="175" t="s">
        <v>451</v>
      </c>
    </row>
    <row r="21" spans="1:2" ht="71.400000000000006" customHeight="1">
      <c r="A21" s="172" t="s">
        <v>455</v>
      </c>
      <c r="B21" s="173" t="s">
        <v>468</v>
      </c>
    </row>
    <row r="22" spans="1:2" ht="70.95" customHeight="1">
      <c r="A22" s="174" t="s">
        <v>456</v>
      </c>
      <c r="B22" s="175" t="s">
        <v>452</v>
      </c>
    </row>
    <row r="23" spans="1:2" ht="72" customHeight="1">
      <c r="A23" s="372" t="s">
        <v>457</v>
      </c>
      <c r="B23" s="373" t="s">
        <v>484</v>
      </c>
    </row>
    <row r="24" spans="1:2" ht="70.95" customHeight="1">
      <c r="A24" s="174" t="s">
        <v>458</v>
      </c>
      <c r="B24" s="175" t="s">
        <v>476</v>
      </c>
    </row>
    <row r="25" spans="1:2" ht="52.8">
      <c r="A25" s="174" t="s">
        <v>450</v>
      </c>
      <c r="B25" s="175" t="s">
        <v>447</v>
      </c>
    </row>
    <row r="26" spans="1:2" ht="52.8">
      <c r="A26" s="372" t="s">
        <v>475</v>
      </c>
      <c r="B26" s="373" t="s">
        <v>469</v>
      </c>
    </row>
    <row r="27" spans="1:2" ht="84.6" customHeight="1">
      <c r="A27" s="174" t="s">
        <v>446</v>
      </c>
      <c r="B27" s="175" t="s">
        <v>454</v>
      </c>
    </row>
    <row r="28" spans="1:2" ht="52.8">
      <c r="A28" s="372" t="s">
        <v>459</v>
      </c>
      <c r="B28" s="373" t="s">
        <v>448</v>
      </c>
    </row>
    <row r="29" spans="1:2" ht="70.5" customHeight="1">
      <c r="A29" s="174" t="s">
        <v>545</v>
      </c>
      <c r="B29" s="175" t="s">
        <v>453</v>
      </c>
    </row>
    <row r="30" spans="1:2" ht="66">
      <c r="A30" s="372" t="s">
        <v>546</v>
      </c>
      <c r="B30" s="373" t="s">
        <v>558</v>
      </c>
    </row>
    <row r="31" spans="1:2" ht="79.2">
      <c r="A31" s="174" t="s">
        <v>547</v>
      </c>
      <c r="B31" s="175" t="s">
        <v>559</v>
      </c>
    </row>
    <row r="32" spans="1:2" ht="188.25" customHeight="1">
      <c r="A32" s="372" t="s">
        <v>404</v>
      </c>
      <c r="B32" s="373" t="s">
        <v>560</v>
      </c>
    </row>
    <row r="33" spans="1:2" ht="397.2" customHeight="1">
      <c r="A33" s="174" t="s">
        <v>405</v>
      </c>
      <c r="B33" s="175" t="s">
        <v>414</v>
      </c>
    </row>
    <row r="34" spans="1:2" ht="313.95" customHeight="1">
      <c r="A34" s="172" t="s">
        <v>406</v>
      </c>
      <c r="B34" s="173" t="s">
        <v>415</v>
      </c>
    </row>
    <row r="35" spans="1:2" ht="121.5" customHeight="1">
      <c r="A35" s="174" t="s">
        <v>407</v>
      </c>
      <c r="B35" s="175" t="s">
        <v>416</v>
      </c>
    </row>
    <row r="36" spans="1:2" ht="75" customHeight="1">
      <c r="A36" s="372" t="s">
        <v>408</v>
      </c>
      <c r="B36" s="373" t="s">
        <v>417</v>
      </c>
    </row>
    <row r="37" spans="1:2" ht="84" customHeight="1">
      <c r="A37" s="174" t="s">
        <v>409</v>
      </c>
      <c r="B37" s="175" t="s">
        <v>418</v>
      </c>
    </row>
    <row r="38" spans="1:2" ht="52.8">
      <c r="A38" s="372" t="s">
        <v>548</v>
      </c>
      <c r="B38" s="373" t="s">
        <v>389</v>
      </c>
    </row>
    <row r="39" spans="1:2" ht="98.25" customHeight="1">
      <c r="A39" s="174" t="s">
        <v>410</v>
      </c>
      <c r="B39" s="175" t="s">
        <v>419</v>
      </c>
    </row>
    <row r="40" spans="1:2" ht="110.4" customHeight="1">
      <c r="A40" s="372" t="s">
        <v>411</v>
      </c>
      <c r="B40" s="373" t="s">
        <v>587</v>
      </c>
    </row>
    <row r="41" spans="1:2" ht="52.8">
      <c r="A41" s="174" t="s">
        <v>549</v>
      </c>
      <c r="B41" s="175" t="s">
        <v>390</v>
      </c>
    </row>
    <row r="42" spans="1:2" ht="92.4">
      <c r="A42" s="372" t="s">
        <v>553</v>
      </c>
      <c r="B42" s="373" t="s">
        <v>420</v>
      </c>
    </row>
    <row r="43" spans="1:2" ht="95.25" customHeight="1">
      <c r="A43" s="176" t="s">
        <v>412</v>
      </c>
      <c r="B43" s="177" t="s">
        <v>421</v>
      </c>
    </row>
    <row r="44" spans="1:2" ht="52.8">
      <c r="A44" s="372" t="s">
        <v>574</v>
      </c>
      <c r="B44" s="373" t="s">
        <v>575</v>
      </c>
    </row>
    <row r="45" spans="1:2" ht="39.6">
      <c r="A45" s="176" t="s">
        <v>554</v>
      </c>
      <c r="B45" s="177" t="s">
        <v>591</v>
      </c>
    </row>
    <row r="46" spans="1:2" ht="39.6">
      <c r="A46" s="372" t="s">
        <v>555</v>
      </c>
      <c r="B46" s="373" t="s">
        <v>561</v>
      </c>
    </row>
    <row r="47" spans="1:2" ht="198">
      <c r="A47" s="176" t="s">
        <v>576</v>
      </c>
      <c r="B47" s="177" t="s">
        <v>577</v>
      </c>
    </row>
    <row r="48" spans="1:2" ht="66">
      <c r="A48" s="374" t="s">
        <v>550</v>
      </c>
      <c r="B48" s="375" t="s">
        <v>562</v>
      </c>
    </row>
    <row r="49" spans="1:2" ht="79.2">
      <c r="A49" s="176" t="s">
        <v>551</v>
      </c>
      <c r="B49" s="177" t="s">
        <v>556</v>
      </c>
    </row>
    <row r="50" spans="1:2" ht="79.2">
      <c r="A50" s="374" t="s">
        <v>552</v>
      </c>
      <c r="B50" s="375" t="s">
        <v>557</v>
      </c>
    </row>
  </sheetData>
  <mergeCells count="1">
    <mergeCell ref="A1:B1"/>
  </mergeCells>
  <pageMargins left="0.25" right="0.25" top="0.75" bottom="0.75" header="0.3" footer="0.3"/>
  <pageSetup scale="83" fitToHeight="0" orientation="landscape" r:id="rId1"/>
  <headerFooter>
    <oddFooter>&amp;L&amp;F&amp;CPage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6"/>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C4" sqref="C4"/>
    </sheetView>
  </sheetViews>
  <sheetFormatPr defaultColWidth="0" defaultRowHeight="13.2" zeroHeight="1"/>
  <cols>
    <col min="1" max="1" width="0.44140625" style="44" hidden="1" customWidth="1"/>
    <col min="2" max="2" width="28.44140625" style="44" customWidth="1"/>
    <col min="3" max="3" width="60.5546875" style="44" customWidth="1"/>
    <col min="4" max="4" width="9" style="44" customWidth="1"/>
    <col min="5" max="6" width="0" style="44" hidden="1" customWidth="1"/>
    <col min="7" max="16384" width="9" style="44" hidden="1"/>
  </cols>
  <sheetData>
    <row r="1" spans="2:6" ht="19.8" thickBot="1">
      <c r="B1" s="89" t="s">
        <v>303</v>
      </c>
      <c r="C1" s="90"/>
    </row>
    <row r="2" spans="2:6"/>
    <row r="3" spans="2:6">
      <c r="B3" s="98" t="s">
        <v>306</v>
      </c>
      <c r="C3" s="179" t="s">
        <v>308</v>
      </c>
      <c r="F3" s="45"/>
    </row>
    <row r="4" spans="2:6">
      <c r="B4" s="99" t="s">
        <v>45</v>
      </c>
      <c r="C4" s="180"/>
    </row>
    <row r="5" spans="2:6">
      <c r="B5" s="99" t="s">
        <v>188</v>
      </c>
      <c r="C5" s="180"/>
    </row>
    <row r="6" spans="2:6">
      <c r="B6" s="99" t="s">
        <v>189</v>
      </c>
      <c r="C6" s="180"/>
    </row>
    <row r="7" spans="2:6">
      <c r="B7" s="99" t="s">
        <v>105</v>
      </c>
      <c r="C7" s="180"/>
    </row>
    <row r="8" spans="2:6">
      <c r="B8" s="99" t="s">
        <v>36</v>
      </c>
      <c r="C8" s="180"/>
    </row>
    <row r="9" spans="2:6">
      <c r="B9" s="99" t="s">
        <v>41</v>
      </c>
      <c r="C9" s="180"/>
    </row>
    <row r="10" spans="2:6">
      <c r="B10" s="99" t="s">
        <v>54</v>
      </c>
      <c r="C10" s="180"/>
    </row>
    <row r="11" spans="2:6">
      <c r="B11" s="99" t="s">
        <v>307</v>
      </c>
      <c r="C11" s="180"/>
    </row>
    <row r="12" spans="2:6">
      <c r="B12" s="99" t="s">
        <v>35</v>
      </c>
      <c r="C12" s="180" t="s">
        <v>109</v>
      </c>
    </row>
    <row r="13" spans="2:6">
      <c r="B13" s="99" t="s">
        <v>50</v>
      </c>
      <c r="C13" s="180"/>
    </row>
    <row r="14" spans="2:6">
      <c r="B14" s="99" t="s">
        <v>51</v>
      </c>
      <c r="C14" s="180"/>
    </row>
    <row r="15" spans="2:6">
      <c r="B15" s="99" t="s">
        <v>190</v>
      </c>
      <c r="C15" s="180" t="s">
        <v>112</v>
      </c>
    </row>
    <row r="16" spans="2:6">
      <c r="B16" s="378" t="s">
        <v>465</v>
      </c>
      <c r="C16" s="379" t="s">
        <v>112</v>
      </c>
    </row>
    <row r="17" spans="2:3">
      <c r="B17" s="388" t="s">
        <v>573</v>
      </c>
      <c r="C17" s="389"/>
    </row>
    <row r="18" spans="2:3">
      <c r="B18" s="99" t="s">
        <v>191</v>
      </c>
      <c r="C18" s="180"/>
    </row>
    <row r="19" spans="2:3">
      <c r="B19" s="100" t="s">
        <v>53</v>
      </c>
      <c r="C19" s="181"/>
    </row>
    <row r="20" spans="2:3">
      <c r="B20" s="36"/>
    </row>
    <row r="21" spans="2:3">
      <c r="B21" s="36"/>
    </row>
    <row r="22" spans="2:3">
      <c r="B22" s="36"/>
    </row>
    <row r="23" spans="2:3">
      <c r="B23" s="87"/>
    </row>
    <row r="24" spans="2:3">
      <c r="B24" s="88"/>
    </row>
    <row r="25" spans="2:3">
      <c r="B25" s="87"/>
    </row>
    <row r="26" spans="2:3"/>
  </sheetData>
  <dataValidations count="1">
    <dataValidation type="list" allowBlank="1" showInputMessage="1" showErrorMessage="1" sqref="C15:C18">
      <formula1>YES_NO_LIST</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autoPageBreaks="0" fitToPage="1"/>
  </sheetPr>
  <dimension ref="A1:AZ185"/>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3.2" zeroHeight="1"/>
  <cols>
    <col min="1" max="1" width="1.109375" style="35" hidden="1" customWidth="1"/>
    <col min="2" max="2" width="69.44140625" style="12" customWidth="1"/>
    <col min="3" max="3" width="15" style="12" customWidth="1"/>
    <col min="4" max="5" width="20.44140625" style="3" customWidth="1"/>
    <col min="6" max="6" width="20.44140625" style="5" customWidth="1"/>
    <col min="7" max="11" width="20.44140625" style="3" customWidth="1"/>
    <col min="12" max="12" width="20.44140625" style="5" customWidth="1"/>
    <col min="13" max="17" width="20.44140625" style="3" customWidth="1"/>
    <col min="18" max="18" width="20.44140625" style="5" customWidth="1"/>
    <col min="19" max="20" width="20.44140625" style="3" customWidth="1"/>
    <col min="21" max="22" width="20.5546875" style="3" customWidth="1"/>
    <col min="23" max="23" width="20.5546875" style="5" customWidth="1"/>
    <col min="24" max="25" width="20.5546875" style="3" customWidth="1"/>
    <col min="26" max="26" width="20.5546875" style="5" customWidth="1"/>
    <col min="27" max="28" width="20.5546875" style="3" customWidth="1"/>
    <col min="29" max="29" width="20.5546875" style="5" customWidth="1"/>
    <col min="30" max="30" width="20.44140625" style="5" customWidth="1"/>
    <col min="31" max="31" width="20.44140625" style="3" customWidth="1"/>
    <col min="32" max="32" width="20.44140625" style="5" customWidth="1"/>
    <col min="33" max="36" width="20.44140625" style="3" customWidth="1"/>
    <col min="37" max="37" width="20.44140625" style="5" customWidth="1"/>
    <col min="38" max="41" width="20.44140625" style="3" customWidth="1"/>
    <col min="42" max="42" width="20.44140625" style="5" customWidth="1"/>
    <col min="43" max="49" width="20.44140625" style="3" customWidth="1"/>
    <col min="50" max="52" width="9.44140625" style="3" customWidth="1"/>
    <col min="53" max="16384" width="9.44140625" style="3" hidden="1"/>
  </cols>
  <sheetData>
    <row r="1" spans="1:49" ht="19.8" thickBot="1">
      <c r="B1" s="92" t="s">
        <v>304</v>
      </c>
      <c r="D1" s="1"/>
    </row>
    <row r="2" spans="1:49" ht="13.8" thickBot="1"/>
    <row r="3" spans="1:49" s="35" customFormat="1" ht="83.4" thickBot="1">
      <c r="B3" s="111" t="s">
        <v>306</v>
      </c>
      <c r="C3" s="112" t="s">
        <v>192</v>
      </c>
      <c r="D3" s="113" t="s">
        <v>505</v>
      </c>
      <c r="E3" s="114" t="s">
        <v>485</v>
      </c>
      <c r="F3" s="114" t="s">
        <v>486</v>
      </c>
      <c r="G3" s="114" t="s">
        <v>356</v>
      </c>
      <c r="H3" s="114" t="s">
        <v>357</v>
      </c>
      <c r="I3" s="113" t="s">
        <v>487</v>
      </c>
      <c r="J3" s="113" t="s">
        <v>506</v>
      </c>
      <c r="K3" s="114" t="s">
        <v>488</v>
      </c>
      <c r="L3" s="114" t="s">
        <v>489</v>
      </c>
      <c r="M3" s="114" t="s">
        <v>358</v>
      </c>
      <c r="N3" s="114" t="s">
        <v>359</v>
      </c>
      <c r="O3" s="113" t="s">
        <v>490</v>
      </c>
      <c r="P3" s="113" t="s">
        <v>507</v>
      </c>
      <c r="Q3" s="114" t="s">
        <v>491</v>
      </c>
      <c r="R3" s="114" t="s">
        <v>492</v>
      </c>
      <c r="S3" s="114" t="s">
        <v>360</v>
      </c>
      <c r="T3" s="114" t="s">
        <v>361</v>
      </c>
      <c r="U3" s="113" t="s">
        <v>508</v>
      </c>
      <c r="V3" s="114" t="s">
        <v>493</v>
      </c>
      <c r="W3" s="114" t="s">
        <v>494</v>
      </c>
      <c r="X3" s="113" t="s">
        <v>509</v>
      </c>
      <c r="Y3" s="114" t="s">
        <v>495</v>
      </c>
      <c r="Z3" s="114" t="s">
        <v>496</v>
      </c>
      <c r="AA3" s="113" t="s">
        <v>510</v>
      </c>
      <c r="AB3" s="114" t="s">
        <v>497</v>
      </c>
      <c r="AC3" s="114" t="s">
        <v>498</v>
      </c>
      <c r="AD3" s="113" t="s">
        <v>511</v>
      </c>
      <c r="AE3" s="114" t="s">
        <v>499</v>
      </c>
      <c r="AF3" s="114" t="s">
        <v>500</v>
      </c>
      <c r="AG3" s="114" t="s">
        <v>362</v>
      </c>
      <c r="AH3" s="114" t="s">
        <v>363</v>
      </c>
      <c r="AI3" s="113" t="s">
        <v>512</v>
      </c>
      <c r="AJ3" s="114" t="s">
        <v>501</v>
      </c>
      <c r="AK3" s="114" t="s">
        <v>502</v>
      </c>
      <c r="AL3" s="114" t="s">
        <v>364</v>
      </c>
      <c r="AM3" s="114" t="s">
        <v>365</v>
      </c>
      <c r="AN3" s="113" t="s">
        <v>513</v>
      </c>
      <c r="AO3" s="114" t="s">
        <v>503</v>
      </c>
      <c r="AP3" s="114" t="s">
        <v>504</v>
      </c>
      <c r="AQ3" s="114" t="s">
        <v>355</v>
      </c>
      <c r="AR3" s="114" t="s">
        <v>366</v>
      </c>
      <c r="AS3" s="113" t="s">
        <v>514</v>
      </c>
      <c r="AT3" s="115" t="s">
        <v>515</v>
      </c>
      <c r="AU3" s="115" t="s">
        <v>516</v>
      </c>
      <c r="AV3" s="115" t="s">
        <v>517</v>
      </c>
      <c r="AW3" s="116" t="s">
        <v>518</v>
      </c>
    </row>
    <row r="4" spans="1:49" ht="17.399999999999999" thickBot="1">
      <c r="B4" s="101" t="s">
        <v>193</v>
      </c>
      <c r="C4" s="61"/>
      <c r="D4" s="182"/>
      <c r="E4" s="183"/>
      <c r="F4" s="183"/>
      <c r="G4" s="183"/>
      <c r="H4" s="183"/>
      <c r="I4" s="182"/>
      <c r="J4" s="182"/>
      <c r="K4" s="183"/>
      <c r="L4" s="183"/>
      <c r="M4" s="183"/>
      <c r="N4" s="183"/>
      <c r="O4" s="182"/>
      <c r="P4" s="182"/>
      <c r="Q4" s="183"/>
      <c r="R4" s="183"/>
      <c r="S4" s="183"/>
      <c r="T4" s="183"/>
      <c r="U4" s="182"/>
      <c r="V4" s="183"/>
      <c r="W4" s="183"/>
      <c r="X4" s="182"/>
      <c r="Y4" s="183"/>
      <c r="Z4" s="183"/>
      <c r="AA4" s="182"/>
      <c r="AB4" s="183"/>
      <c r="AC4" s="183"/>
      <c r="AD4" s="182"/>
      <c r="AE4" s="183"/>
      <c r="AF4" s="183"/>
      <c r="AG4" s="183"/>
      <c r="AH4" s="183"/>
      <c r="AI4" s="182"/>
      <c r="AJ4" s="183"/>
      <c r="AK4" s="183"/>
      <c r="AL4" s="183"/>
      <c r="AM4" s="183"/>
      <c r="AN4" s="182"/>
      <c r="AO4" s="183"/>
      <c r="AP4" s="183"/>
      <c r="AQ4" s="183"/>
      <c r="AR4" s="183"/>
      <c r="AS4" s="182"/>
      <c r="AT4" s="184"/>
      <c r="AU4" s="184"/>
      <c r="AV4" s="184"/>
      <c r="AW4" s="185"/>
    </row>
    <row r="5" spans="1:49" ht="13.8" thickTop="1">
      <c r="B5" s="102" t="s">
        <v>194</v>
      </c>
      <c r="C5" s="62"/>
      <c r="D5" s="186">
        <f>SUM('Pt 2 Premium and Claims'!D$5,'Pt 2 Premium and Claims'!D$6,-'Pt 2 Premium and Claims'!D$7,-'Pt 2 Premium and Claims'!D$13,'Pt 2 Premium and Claims'!D$14:'Pt 2 Premium and Claims'!D$17)</f>
        <v>0</v>
      </c>
      <c r="E5" s="187">
        <f>SUM('Pt 2 Premium and Claims'!E$5,'Pt 2 Premium and Claims'!E$6,-'Pt 2 Premium and Claims'!E$7,-'Pt 2 Premium and Claims'!E$13,'Pt 2 Premium and Claims'!E$14:'Pt 2 Premium and Claims'!E$17)</f>
        <v>0</v>
      </c>
      <c r="F5" s="187">
        <f>SUM('Pt 2 Premium and Claims'!F$5,'Pt 2 Premium and Claims'!F$6,-'Pt 2 Premium and Claims'!F$7,-'Pt 2 Premium and Claims'!F$13,'Pt 2 Premium and Claims'!F$14:'Pt 2 Premium and Claims'!F$17)</f>
        <v>0</v>
      </c>
      <c r="G5" s="187">
        <f>SUM('Pt 2 Premium and Claims'!G$5,'Pt 2 Premium and Claims'!G$6,-'Pt 2 Premium and Claims'!G$7,-'Pt 2 Premium and Claims'!G$13,'Pt 2 Premium and Claims'!G$14:'Pt 2 Premium and Claims'!G$17)</f>
        <v>0</v>
      </c>
      <c r="H5" s="187">
        <f>SUM('Pt 2 Premium and Claims'!H$5,'Pt 2 Premium and Claims'!H$6,-'Pt 2 Premium and Claims'!H$7,-'Pt 2 Premium and Claims'!H$13,'Pt 2 Premium and Claims'!H$14:'Pt 2 Premium and Claims'!H$17)</f>
        <v>0</v>
      </c>
      <c r="I5" s="186">
        <f>SUM('Pt 2 Premium and Claims'!I$5,'Pt 2 Premium and Claims'!I$6,-'Pt 2 Premium and Claims'!I$7,-'Pt 2 Premium and Claims'!I$13,'Pt 2 Premium and Claims'!I$14:'Pt 2 Premium and Claims'!I$16)</f>
        <v>0</v>
      </c>
      <c r="J5" s="186">
        <f>SUM('Pt 2 Premium and Claims'!J$5,'Pt 2 Premium and Claims'!J$6,-'Pt 2 Premium and Claims'!J$7,-'Pt 2 Premium and Claims'!J$13,'Pt 2 Premium and Claims'!J$14,'Pt 2 Premium and Claims'!J$16:'Pt 2 Premium and Claims'!J$17)</f>
        <v>0</v>
      </c>
      <c r="K5" s="187">
        <f>SUM('Pt 2 Premium and Claims'!K$5,'Pt 2 Premium and Claims'!K$6,-'Pt 2 Premium and Claims'!K$7,-'Pt 2 Premium and Claims'!K$13,'Pt 2 Premium and Claims'!K$14,'Pt 2 Premium and Claims'!K$16:'Pt 2 Premium and Claims'!K$17)</f>
        <v>0</v>
      </c>
      <c r="L5" s="187">
        <f>SUM('Pt 2 Premium and Claims'!L$5,'Pt 2 Premium and Claims'!L$6,-'Pt 2 Premium and Claims'!L$7,-'Pt 2 Premium and Claims'!L$13,'Pt 2 Premium and Claims'!L$14,'Pt 2 Premium and Claims'!L$16:'Pt 2 Premium and Claims'!L$17)</f>
        <v>0</v>
      </c>
      <c r="M5" s="187">
        <f>SUM('Pt 2 Premium and Claims'!M$5,'Pt 2 Premium and Claims'!M$6,-'Pt 2 Premium and Claims'!M$7,-'Pt 2 Premium and Claims'!M$13,'Pt 2 Premium and Claims'!M$14,'Pt 2 Premium and Claims'!M$16:'Pt 2 Premium and Claims'!M$17)</f>
        <v>0</v>
      </c>
      <c r="N5" s="187">
        <f>SUM('Pt 2 Premium and Claims'!N$5,'Pt 2 Premium and Claims'!N$6,-'Pt 2 Premium and Claims'!N$7,-'Pt 2 Premium and Claims'!N$13,'Pt 2 Premium and Claims'!N$14,'Pt 2 Premium and Claims'!N$16:'Pt 2 Premium and Claims'!N$17)</f>
        <v>0</v>
      </c>
      <c r="O5" s="186">
        <f>SUM('Pt 2 Premium and Claims'!O$5,'Pt 2 Premium and Claims'!O$6,-'Pt 2 Premium and Claims'!O$7,-'Pt 2 Premium and Claims'!O$13,'Pt 2 Premium and Claims'!O$14,'Pt 2 Premium and Claims'!O$16)</f>
        <v>0</v>
      </c>
      <c r="P5" s="186">
        <f>SUM('Pt 2 Premium and Claims'!P$5,'Pt 2 Premium and Claims'!P$6,-'Pt 2 Premium and Claims'!P$7,-'Pt 2 Premium and Claims'!P$13,'Pt 2 Premium and Claims'!P$14)</f>
        <v>0</v>
      </c>
      <c r="Q5" s="187">
        <f>SUM('Pt 2 Premium and Claims'!Q$5,'Pt 2 Premium and Claims'!Q$6,-'Pt 2 Premium and Claims'!Q$7,-'Pt 2 Premium and Claims'!Q$13,'Pt 2 Premium and Claims'!Q$14)</f>
        <v>0</v>
      </c>
      <c r="R5" s="187">
        <f>SUM('Pt 2 Premium and Claims'!R$5,'Pt 2 Premium and Claims'!R$6,-'Pt 2 Premium and Claims'!R$7,-'Pt 2 Premium and Claims'!R$13,'Pt 2 Premium and Claims'!R$14)</f>
        <v>0</v>
      </c>
      <c r="S5" s="187">
        <f>SUM('Pt 2 Premium and Claims'!S$5,'Pt 2 Premium and Claims'!S$6,-'Pt 2 Premium and Claims'!S$7,-'Pt 2 Premium and Claims'!S$13,'Pt 2 Premium and Claims'!S$14)</f>
        <v>0</v>
      </c>
      <c r="T5" s="187">
        <f>SUM('Pt 2 Premium and Claims'!T$5,'Pt 2 Premium and Claims'!T$6,-'Pt 2 Premium and Claims'!T$7,-'Pt 2 Premium and Claims'!T$13,'Pt 2 Premium and Claims'!T$14)</f>
        <v>0</v>
      </c>
      <c r="U5" s="186">
        <f>SUM('Pt 2 Premium and Claims'!U$5,'Pt 2 Premium and Claims'!U$6,-'Pt 2 Premium and Claims'!U$7,-'Pt 2 Premium and Claims'!U$13,'Pt 2 Premium and Claims'!U$14)</f>
        <v>0</v>
      </c>
      <c r="V5" s="187">
        <f>SUM('Pt 2 Premium and Claims'!V$5,'Pt 2 Premium and Claims'!V$6,-'Pt 2 Premium and Claims'!V$7,-'Pt 2 Premium and Claims'!V$13,'Pt 2 Premium and Claims'!V$14)</f>
        <v>0</v>
      </c>
      <c r="W5" s="187">
        <f>SUM('Pt 2 Premium and Claims'!W$5,'Pt 2 Premium and Claims'!W$6,-'Pt 2 Premium and Claims'!W$7,-'Pt 2 Premium and Claims'!W$13,'Pt 2 Premium and Claims'!W$14)</f>
        <v>0</v>
      </c>
      <c r="X5" s="186">
        <f>SUM('Pt 2 Premium and Claims'!X$5,'Pt 2 Premium and Claims'!X$6,-'Pt 2 Premium and Claims'!X$7,-'Pt 2 Premium and Claims'!X$13,'Pt 2 Premium and Claims'!X$14)</f>
        <v>0</v>
      </c>
      <c r="Y5" s="187">
        <f>SUM('Pt 2 Premium and Claims'!Y$5,'Pt 2 Premium and Claims'!Y$6,-'Pt 2 Premium and Claims'!Y$7,-'Pt 2 Premium and Claims'!Y$13,'Pt 2 Premium and Claims'!Y$14)</f>
        <v>0</v>
      </c>
      <c r="Z5" s="187">
        <f>SUM('Pt 2 Premium and Claims'!Z$5,'Pt 2 Premium and Claims'!Z$6,-'Pt 2 Premium and Claims'!Z$7,-'Pt 2 Premium and Claims'!Z$13,'Pt 2 Premium and Claims'!Z$14)</f>
        <v>0</v>
      </c>
      <c r="AA5" s="186">
        <f>SUM('Pt 2 Premium and Claims'!AA$5,'Pt 2 Premium and Claims'!AA$6,-'Pt 2 Premium and Claims'!AA$7,-'Pt 2 Premium and Claims'!AA$13,'Pt 2 Premium and Claims'!AA$14)</f>
        <v>0</v>
      </c>
      <c r="AB5" s="187">
        <f>SUM('Pt 2 Premium and Claims'!AB$5,'Pt 2 Premium and Claims'!AB$6,-'Pt 2 Premium and Claims'!AB$7,-'Pt 2 Premium and Claims'!AB$13,'Pt 2 Premium and Claims'!AB$14)</f>
        <v>0</v>
      </c>
      <c r="AC5" s="187">
        <f>SUM('Pt 2 Premium and Claims'!AC$5,'Pt 2 Premium and Claims'!AC$6,-'Pt 2 Premium and Claims'!AC$7,-'Pt 2 Premium and Claims'!AC$13,'Pt 2 Premium and Claims'!AC$14)</f>
        <v>0</v>
      </c>
      <c r="AD5" s="186"/>
      <c r="AE5" s="188"/>
      <c r="AF5" s="188"/>
      <c r="AG5" s="188"/>
      <c r="AH5" s="189"/>
      <c r="AI5" s="186"/>
      <c r="AJ5" s="188"/>
      <c r="AK5" s="188"/>
      <c r="AL5" s="188"/>
      <c r="AM5" s="189"/>
      <c r="AN5" s="186">
        <f>SUM('Pt 2 Premium and Claims'!AN$5,'Pt 2 Premium and Claims'!AN$6,-'Pt 2 Premium and Claims'!AN$7,-'Pt 2 Premium and Claims'!AN$13,'Pt 2 Premium and Claims'!AN$14)</f>
        <v>0</v>
      </c>
      <c r="AO5" s="187">
        <f>SUM('Pt 2 Premium and Claims'!AO$5,'Pt 2 Premium and Claims'!AO$6,-'Pt 2 Premium and Claims'!AO$7,-'Pt 2 Premium and Claims'!AO$13,'Pt 2 Premium and Claims'!AO$14)</f>
        <v>0</v>
      </c>
      <c r="AP5" s="187">
        <f>SUM('Pt 2 Premium and Claims'!AP$5,'Pt 2 Premium and Claims'!AP$6,-'Pt 2 Premium and Claims'!AP$7,-'Pt 2 Premium and Claims'!AP$13,'Pt 2 Premium and Claims'!AP$14)</f>
        <v>0</v>
      </c>
      <c r="AQ5" s="187">
        <f>SUM('Pt 2 Premium and Claims'!AQ$5,'Pt 2 Premium and Claims'!AQ$6,-'Pt 2 Premium and Claims'!AQ$7,-'Pt 2 Premium and Claims'!AQ$13,'Pt 2 Premium and Claims'!AQ$14)</f>
        <v>0</v>
      </c>
      <c r="AR5" s="187">
        <f>SUM('Pt 2 Premium and Claims'!AR$5,'Pt 2 Premium and Claims'!AR$6,-'Pt 2 Premium and Claims'!AR$7,-'Pt 2 Premium and Claims'!AR$13,'Pt 2 Premium and Claims'!AR$14)</f>
        <v>0</v>
      </c>
      <c r="AS5" s="186">
        <f>SUM('Pt 2 Premium and Claims'!AS$5,'Pt 2 Premium and Claims'!AS$6,-'Pt 2 Premium and Claims'!AS$7,-'Pt 2 Premium and Claims'!AS$13,'Pt 2 Premium and Claims'!AS$14)</f>
        <v>0</v>
      </c>
      <c r="AT5" s="190">
        <f>SUM('Pt 2 Premium and Claims'!AT$5,'Pt 2 Premium and Claims'!AT$6,-'Pt 2 Premium and Claims'!AT$7,-'Pt 2 Premium and Claims'!AT$13,'Pt 2 Premium and Claims'!AT$14)</f>
        <v>0</v>
      </c>
      <c r="AU5" s="190">
        <f>SUM('Pt 2 Premium and Claims'!AU$5,'Pt 2 Premium and Claims'!AU$6,-'Pt 2 Premium and Claims'!AU$7,-'Pt 2 Premium and Claims'!AU$13,'Pt 2 Premium and Claims'!AU$14)</f>
        <v>0</v>
      </c>
      <c r="AV5" s="191"/>
      <c r="AW5" s="192"/>
    </row>
    <row r="6" spans="1:49">
      <c r="B6" s="103" t="s">
        <v>195</v>
      </c>
      <c r="C6" s="63" t="s">
        <v>12</v>
      </c>
      <c r="D6" s="193"/>
      <c r="E6" s="194"/>
      <c r="F6" s="194"/>
      <c r="G6" s="195"/>
      <c r="H6" s="195"/>
      <c r="I6" s="196"/>
      <c r="J6" s="193"/>
      <c r="K6" s="194"/>
      <c r="L6" s="194"/>
      <c r="M6" s="195"/>
      <c r="N6" s="195"/>
      <c r="O6" s="196"/>
      <c r="P6" s="193"/>
      <c r="Q6" s="194"/>
      <c r="R6" s="194"/>
      <c r="S6" s="195"/>
      <c r="T6" s="195"/>
      <c r="U6" s="193"/>
      <c r="V6" s="194"/>
      <c r="W6" s="194"/>
      <c r="X6" s="193"/>
      <c r="Y6" s="194"/>
      <c r="Z6" s="194"/>
      <c r="AA6" s="193"/>
      <c r="AB6" s="194"/>
      <c r="AC6" s="194"/>
      <c r="AD6" s="193"/>
      <c r="AE6" s="197"/>
      <c r="AF6" s="197"/>
      <c r="AG6" s="197"/>
      <c r="AH6" s="197"/>
      <c r="AI6" s="193"/>
      <c r="AJ6" s="197"/>
      <c r="AK6" s="197"/>
      <c r="AL6" s="197"/>
      <c r="AM6" s="197"/>
      <c r="AN6" s="193"/>
      <c r="AO6" s="194"/>
      <c r="AP6" s="194"/>
      <c r="AQ6" s="195"/>
      <c r="AR6" s="195"/>
      <c r="AS6" s="193"/>
      <c r="AT6" s="198"/>
      <c r="AU6" s="198"/>
      <c r="AV6" s="199"/>
      <c r="AW6" s="200"/>
    </row>
    <row r="7" spans="1:49">
      <c r="B7" s="103" t="s">
        <v>196</v>
      </c>
      <c r="C7" s="63" t="s">
        <v>13</v>
      </c>
      <c r="D7" s="193"/>
      <c r="E7" s="194"/>
      <c r="F7" s="194"/>
      <c r="G7" s="194"/>
      <c r="H7" s="194"/>
      <c r="I7" s="193"/>
      <c r="J7" s="193"/>
      <c r="K7" s="194"/>
      <c r="L7" s="194"/>
      <c r="M7" s="194"/>
      <c r="N7" s="194"/>
      <c r="O7" s="193"/>
      <c r="P7" s="193"/>
      <c r="Q7" s="194"/>
      <c r="R7" s="194"/>
      <c r="S7" s="194"/>
      <c r="T7" s="194"/>
      <c r="U7" s="193"/>
      <c r="V7" s="194"/>
      <c r="W7" s="194"/>
      <c r="X7" s="193"/>
      <c r="Y7" s="194"/>
      <c r="Z7" s="194"/>
      <c r="AA7" s="193"/>
      <c r="AB7" s="194"/>
      <c r="AC7" s="194"/>
      <c r="AD7" s="193"/>
      <c r="AE7" s="197"/>
      <c r="AF7" s="197"/>
      <c r="AG7" s="197"/>
      <c r="AH7" s="197"/>
      <c r="AI7" s="193"/>
      <c r="AJ7" s="197"/>
      <c r="AK7" s="197"/>
      <c r="AL7" s="197"/>
      <c r="AM7" s="197"/>
      <c r="AN7" s="193"/>
      <c r="AO7" s="194"/>
      <c r="AP7" s="194"/>
      <c r="AQ7" s="194"/>
      <c r="AR7" s="194"/>
      <c r="AS7" s="193"/>
      <c r="AT7" s="198"/>
      <c r="AU7" s="198"/>
      <c r="AV7" s="199"/>
      <c r="AW7" s="200"/>
    </row>
    <row r="8" spans="1:49" ht="26.4">
      <c r="B8" s="103" t="s">
        <v>197</v>
      </c>
      <c r="C8" s="63" t="s">
        <v>55</v>
      </c>
      <c r="D8" s="193"/>
      <c r="E8" s="201"/>
      <c r="F8" s="202"/>
      <c r="G8" s="202"/>
      <c r="H8" s="202"/>
      <c r="I8" s="203"/>
      <c r="J8" s="193"/>
      <c r="K8" s="201"/>
      <c r="L8" s="202"/>
      <c r="M8" s="202"/>
      <c r="N8" s="202"/>
      <c r="O8" s="203"/>
      <c r="P8" s="193"/>
      <c r="Q8" s="201"/>
      <c r="R8" s="202"/>
      <c r="S8" s="202"/>
      <c r="T8" s="202"/>
      <c r="U8" s="193"/>
      <c r="V8" s="202"/>
      <c r="W8" s="202"/>
      <c r="X8" s="193"/>
      <c r="Y8" s="202"/>
      <c r="Z8" s="202"/>
      <c r="AA8" s="193"/>
      <c r="AB8" s="202"/>
      <c r="AC8" s="202"/>
      <c r="AD8" s="193"/>
      <c r="AE8" s="197"/>
      <c r="AF8" s="197"/>
      <c r="AG8" s="197"/>
      <c r="AH8" s="204"/>
      <c r="AI8" s="193"/>
      <c r="AJ8" s="197"/>
      <c r="AK8" s="197"/>
      <c r="AL8" s="197"/>
      <c r="AM8" s="204"/>
      <c r="AN8" s="193"/>
      <c r="AO8" s="201"/>
      <c r="AP8" s="202"/>
      <c r="AQ8" s="202"/>
      <c r="AR8" s="202"/>
      <c r="AS8" s="193"/>
      <c r="AT8" s="198"/>
      <c r="AU8" s="198"/>
      <c r="AV8" s="199"/>
      <c r="AW8" s="200"/>
    </row>
    <row r="9" spans="1:49">
      <c r="B9" s="103" t="s">
        <v>198</v>
      </c>
      <c r="C9" s="63" t="s">
        <v>56</v>
      </c>
      <c r="D9" s="193"/>
      <c r="E9" s="205"/>
      <c r="F9" s="197"/>
      <c r="G9" s="197"/>
      <c r="H9" s="197"/>
      <c r="I9" s="206"/>
      <c r="J9" s="193"/>
      <c r="K9" s="205"/>
      <c r="L9" s="197"/>
      <c r="M9" s="197"/>
      <c r="N9" s="197"/>
      <c r="O9" s="206"/>
      <c r="P9" s="193"/>
      <c r="Q9" s="205"/>
      <c r="R9" s="197"/>
      <c r="S9" s="197"/>
      <c r="T9" s="197"/>
      <c r="U9" s="193"/>
      <c r="V9" s="197"/>
      <c r="W9" s="197"/>
      <c r="X9" s="193"/>
      <c r="Y9" s="197"/>
      <c r="Z9" s="197"/>
      <c r="AA9" s="193"/>
      <c r="AB9" s="197"/>
      <c r="AC9" s="197"/>
      <c r="AD9" s="193"/>
      <c r="AE9" s="197"/>
      <c r="AF9" s="197"/>
      <c r="AG9" s="197"/>
      <c r="AH9" s="204"/>
      <c r="AI9" s="193"/>
      <c r="AJ9" s="197"/>
      <c r="AK9" s="197"/>
      <c r="AL9" s="197"/>
      <c r="AM9" s="204"/>
      <c r="AN9" s="193"/>
      <c r="AO9" s="205"/>
      <c r="AP9" s="197"/>
      <c r="AQ9" s="197"/>
      <c r="AR9" s="197"/>
      <c r="AS9" s="193"/>
      <c r="AT9" s="198"/>
      <c r="AU9" s="198"/>
      <c r="AV9" s="199"/>
      <c r="AW9" s="200"/>
    </row>
    <row r="10" spans="1:49">
      <c r="B10" s="103" t="s">
        <v>199</v>
      </c>
      <c r="C10" s="63" t="s">
        <v>52</v>
      </c>
      <c r="D10" s="193"/>
      <c r="E10" s="205"/>
      <c r="F10" s="197"/>
      <c r="G10" s="197"/>
      <c r="H10" s="197"/>
      <c r="I10" s="206"/>
      <c r="J10" s="193"/>
      <c r="K10" s="205"/>
      <c r="L10" s="197"/>
      <c r="M10" s="197"/>
      <c r="N10" s="197"/>
      <c r="O10" s="206"/>
      <c r="P10" s="193"/>
      <c r="Q10" s="205"/>
      <c r="R10" s="197"/>
      <c r="S10" s="197"/>
      <c r="T10" s="197"/>
      <c r="U10" s="193"/>
      <c r="V10" s="197"/>
      <c r="W10" s="197"/>
      <c r="X10" s="193"/>
      <c r="Y10" s="197"/>
      <c r="Z10" s="197"/>
      <c r="AA10" s="193"/>
      <c r="AB10" s="197"/>
      <c r="AC10" s="197"/>
      <c r="AD10" s="193"/>
      <c r="AE10" s="197"/>
      <c r="AF10" s="197"/>
      <c r="AG10" s="197"/>
      <c r="AH10" s="197"/>
      <c r="AI10" s="193"/>
      <c r="AJ10" s="197"/>
      <c r="AK10" s="197"/>
      <c r="AL10" s="197"/>
      <c r="AM10" s="197"/>
      <c r="AN10" s="193"/>
      <c r="AO10" s="205"/>
      <c r="AP10" s="197"/>
      <c r="AQ10" s="197"/>
      <c r="AR10" s="197"/>
      <c r="AS10" s="193"/>
      <c r="AT10" s="198"/>
      <c r="AU10" s="198"/>
      <c r="AV10" s="199"/>
      <c r="AW10" s="200"/>
    </row>
    <row r="11" spans="1:49" s="5" customFormat="1" ht="17.399999999999999" thickBot="1">
      <c r="A11" s="35"/>
      <c r="B11" s="104" t="s">
        <v>200</v>
      </c>
      <c r="C11" s="64"/>
      <c r="D11" s="207"/>
      <c r="E11" s="208"/>
      <c r="F11" s="208"/>
      <c r="G11" s="208"/>
      <c r="H11" s="208"/>
      <c r="I11" s="207"/>
      <c r="J11" s="207"/>
      <c r="K11" s="208"/>
      <c r="L11" s="208"/>
      <c r="M11" s="208"/>
      <c r="N11" s="208"/>
      <c r="O11" s="207"/>
      <c r="P11" s="207"/>
      <c r="Q11" s="208"/>
      <c r="R11" s="208"/>
      <c r="S11" s="208"/>
      <c r="T11" s="208"/>
      <c r="U11" s="207"/>
      <c r="V11" s="208"/>
      <c r="W11" s="208"/>
      <c r="X11" s="207"/>
      <c r="Y11" s="208"/>
      <c r="Z11" s="208"/>
      <c r="AA11" s="207"/>
      <c r="AB11" s="208"/>
      <c r="AC11" s="208"/>
      <c r="AD11" s="207"/>
      <c r="AE11" s="208"/>
      <c r="AF11" s="208"/>
      <c r="AG11" s="208"/>
      <c r="AH11" s="208"/>
      <c r="AI11" s="207"/>
      <c r="AJ11" s="208"/>
      <c r="AK11" s="208"/>
      <c r="AL11" s="208"/>
      <c r="AM11" s="208"/>
      <c r="AN11" s="207"/>
      <c r="AO11" s="208"/>
      <c r="AP11" s="208"/>
      <c r="AQ11" s="208"/>
      <c r="AR11" s="208"/>
      <c r="AS11" s="207"/>
      <c r="AT11" s="209"/>
      <c r="AU11" s="209"/>
      <c r="AV11" s="209"/>
      <c r="AW11" s="210"/>
    </row>
    <row r="12" spans="1:49" s="5" customFormat="1" ht="13.8" thickTop="1">
      <c r="A12" s="35"/>
      <c r="B12" s="102" t="s">
        <v>201</v>
      </c>
      <c r="C12" s="62"/>
      <c r="D12" s="186">
        <f>'Pt 2 Premium and Claims'!D$54</f>
        <v>0</v>
      </c>
      <c r="E12" s="187">
        <f>'Pt 2 Premium and Claims'!E$54</f>
        <v>0</v>
      </c>
      <c r="F12" s="187">
        <f>'Pt 2 Premium and Claims'!F$54</f>
        <v>0</v>
      </c>
      <c r="G12" s="187">
        <f>'Pt 2 Premium and Claims'!G$54</f>
        <v>0</v>
      </c>
      <c r="H12" s="187">
        <f>'Pt 2 Premium and Claims'!H$54</f>
        <v>0</v>
      </c>
      <c r="I12" s="186">
        <f>'Pt 2 Premium and Claims'!I$54</f>
        <v>0</v>
      </c>
      <c r="J12" s="186">
        <f>'Pt 2 Premium and Claims'!J$54</f>
        <v>0</v>
      </c>
      <c r="K12" s="187">
        <f>'Pt 2 Premium and Claims'!K$54</f>
        <v>0</v>
      </c>
      <c r="L12" s="187">
        <f>'Pt 2 Premium and Claims'!L$54</f>
        <v>0</v>
      </c>
      <c r="M12" s="187">
        <f>'Pt 2 Premium and Claims'!M$54</f>
        <v>0</v>
      </c>
      <c r="N12" s="187">
        <f>'Pt 2 Premium and Claims'!N$54</f>
        <v>0</v>
      </c>
      <c r="O12" s="186">
        <f>'Pt 2 Premium and Claims'!O$54</f>
        <v>0</v>
      </c>
      <c r="P12" s="186">
        <f>'Pt 2 Premium and Claims'!P$54</f>
        <v>0</v>
      </c>
      <c r="Q12" s="187">
        <f>'Pt 2 Premium and Claims'!Q$54</f>
        <v>0</v>
      </c>
      <c r="R12" s="187">
        <f>'Pt 2 Premium and Claims'!R$54</f>
        <v>0</v>
      </c>
      <c r="S12" s="187">
        <f>'Pt 2 Premium and Claims'!S$54</f>
        <v>0</v>
      </c>
      <c r="T12" s="187">
        <f>'Pt 2 Premium and Claims'!T$54</f>
        <v>0</v>
      </c>
      <c r="U12" s="186">
        <f>'Pt 2 Premium and Claims'!U$54</f>
        <v>0</v>
      </c>
      <c r="V12" s="187">
        <f>'Pt 2 Premium and Claims'!V$54</f>
        <v>0</v>
      </c>
      <c r="W12" s="187">
        <f>'Pt 2 Premium and Claims'!W$54</f>
        <v>0</v>
      </c>
      <c r="X12" s="186">
        <f>'Pt 2 Premium and Claims'!X$54</f>
        <v>0</v>
      </c>
      <c r="Y12" s="187">
        <f>'Pt 2 Premium and Claims'!Y$54</f>
        <v>0</v>
      </c>
      <c r="Z12" s="187">
        <f>'Pt 2 Premium and Claims'!Z$54</f>
        <v>0</v>
      </c>
      <c r="AA12" s="186">
        <f>'Pt 2 Premium and Claims'!AA$54</f>
        <v>0</v>
      </c>
      <c r="AB12" s="187">
        <f>'Pt 2 Premium and Claims'!AB$54</f>
        <v>0</v>
      </c>
      <c r="AC12" s="187">
        <f>'Pt 2 Premium and Claims'!AC$54</f>
        <v>0</v>
      </c>
      <c r="AD12" s="186"/>
      <c r="AE12" s="188"/>
      <c r="AF12" s="188"/>
      <c r="AG12" s="188"/>
      <c r="AH12" s="189"/>
      <c r="AI12" s="186"/>
      <c r="AJ12" s="188"/>
      <c r="AK12" s="188"/>
      <c r="AL12" s="188"/>
      <c r="AM12" s="189"/>
      <c r="AN12" s="186">
        <f>'Pt 2 Premium and Claims'!AN$54</f>
        <v>0</v>
      </c>
      <c r="AO12" s="187">
        <f>'Pt 2 Premium and Claims'!AO$54</f>
        <v>0</v>
      </c>
      <c r="AP12" s="187">
        <f>'Pt 2 Premium and Claims'!AP$54</f>
        <v>0</v>
      </c>
      <c r="AQ12" s="187">
        <f>'Pt 2 Premium and Claims'!AQ$54</f>
        <v>0</v>
      </c>
      <c r="AR12" s="187">
        <f>'Pt 2 Premium and Claims'!AR$54</f>
        <v>0</v>
      </c>
      <c r="AS12" s="186">
        <f>'Pt 2 Premium and Claims'!AS$54</f>
        <v>0</v>
      </c>
      <c r="AT12" s="190">
        <f>'Pt 2 Premium and Claims'!AT$54</f>
        <v>0</v>
      </c>
      <c r="AU12" s="190">
        <f>'Pt 2 Premium and Claims'!AU$54</f>
        <v>0</v>
      </c>
      <c r="AV12" s="191"/>
      <c r="AW12" s="192"/>
    </row>
    <row r="13" spans="1:49" ht="26.4">
      <c r="B13" s="103" t="s">
        <v>202</v>
      </c>
      <c r="C13" s="63" t="s">
        <v>37</v>
      </c>
      <c r="D13" s="193"/>
      <c r="E13" s="194"/>
      <c r="F13" s="194"/>
      <c r="G13" s="201"/>
      <c r="H13" s="202"/>
      <c r="I13" s="193"/>
      <c r="J13" s="193"/>
      <c r="K13" s="194"/>
      <c r="L13" s="194"/>
      <c r="M13" s="201"/>
      <c r="N13" s="202"/>
      <c r="O13" s="193"/>
      <c r="P13" s="193"/>
      <c r="Q13" s="194"/>
      <c r="R13" s="194"/>
      <c r="S13" s="201"/>
      <c r="T13" s="202"/>
      <c r="U13" s="193"/>
      <c r="V13" s="194"/>
      <c r="W13" s="194"/>
      <c r="X13" s="193"/>
      <c r="Y13" s="194"/>
      <c r="Z13" s="194"/>
      <c r="AA13" s="193"/>
      <c r="AB13" s="194"/>
      <c r="AC13" s="194"/>
      <c r="AD13" s="193"/>
      <c r="AE13" s="197"/>
      <c r="AF13" s="197"/>
      <c r="AG13" s="197"/>
      <c r="AH13" s="197"/>
      <c r="AI13" s="193"/>
      <c r="AJ13" s="197"/>
      <c r="AK13" s="197"/>
      <c r="AL13" s="197"/>
      <c r="AM13" s="197"/>
      <c r="AN13" s="193"/>
      <c r="AO13" s="194"/>
      <c r="AP13" s="194"/>
      <c r="AQ13" s="201"/>
      <c r="AR13" s="202"/>
      <c r="AS13" s="193"/>
      <c r="AT13" s="198"/>
      <c r="AU13" s="198"/>
      <c r="AV13" s="199"/>
      <c r="AW13" s="200"/>
    </row>
    <row r="14" spans="1:49" ht="26.4">
      <c r="B14" s="103" t="s">
        <v>203</v>
      </c>
      <c r="C14" s="63" t="s">
        <v>6</v>
      </c>
      <c r="D14" s="193"/>
      <c r="E14" s="194"/>
      <c r="F14" s="194"/>
      <c r="G14" s="205"/>
      <c r="H14" s="197"/>
      <c r="I14" s="193"/>
      <c r="J14" s="193"/>
      <c r="K14" s="194"/>
      <c r="L14" s="194"/>
      <c r="M14" s="205"/>
      <c r="N14" s="197"/>
      <c r="O14" s="193"/>
      <c r="P14" s="193"/>
      <c r="Q14" s="194"/>
      <c r="R14" s="194"/>
      <c r="S14" s="205"/>
      <c r="T14" s="197"/>
      <c r="U14" s="193"/>
      <c r="V14" s="194"/>
      <c r="W14" s="194"/>
      <c r="X14" s="193"/>
      <c r="Y14" s="194"/>
      <c r="Z14" s="194"/>
      <c r="AA14" s="193"/>
      <c r="AB14" s="194"/>
      <c r="AC14" s="194"/>
      <c r="AD14" s="193"/>
      <c r="AE14" s="197"/>
      <c r="AF14" s="197"/>
      <c r="AG14" s="197"/>
      <c r="AH14" s="197"/>
      <c r="AI14" s="193"/>
      <c r="AJ14" s="197"/>
      <c r="AK14" s="197"/>
      <c r="AL14" s="197"/>
      <c r="AM14" s="197"/>
      <c r="AN14" s="193"/>
      <c r="AO14" s="194"/>
      <c r="AP14" s="194"/>
      <c r="AQ14" s="205"/>
      <c r="AR14" s="197"/>
      <c r="AS14" s="193"/>
      <c r="AT14" s="198"/>
      <c r="AU14" s="198"/>
      <c r="AV14" s="199"/>
      <c r="AW14" s="200"/>
    </row>
    <row r="15" spans="1:49" ht="26.4">
      <c r="B15" s="103" t="s">
        <v>204</v>
      </c>
      <c r="C15" s="63" t="s">
        <v>7</v>
      </c>
      <c r="D15" s="193"/>
      <c r="E15" s="194"/>
      <c r="F15" s="194"/>
      <c r="G15" s="205"/>
      <c r="H15" s="204"/>
      <c r="I15" s="193"/>
      <c r="J15" s="193"/>
      <c r="K15" s="194"/>
      <c r="L15" s="194"/>
      <c r="M15" s="205"/>
      <c r="N15" s="204"/>
      <c r="O15" s="193"/>
      <c r="P15" s="193"/>
      <c r="Q15" s="194"/>
      <c r="R15" s="194"/>
      <c r="S15" s="205"/>
      <c r="T15" s="204"/>
      <c r="U15" s="193"/>
      <c r="V15" s="194"/>
      <c r="W15" s="194"/>
      <c r="X15" s="193"/>
      <c r="Y15" s="194"/>
      <c r="Z15" s="194"/>
      <c r="AA15" s="193"/>
      <c r="AB15" s="194"/>
      <c r="AC15" s="194"/>
      <c r="AD15" s="193"/>
      <c r="AE15" s="197"/>
      <c r="AF15" s="197"/>
      <c r="AG15" s="197"/>
      <c r="AH15" s="204"/>
      <c r="AI15" s="193"/>
      <c r="AJ15" s="197"/>
      <c r="AK15" s="197"/>
      <c r="AL15" s="197"/>
      <c r="AM15" s="204"/>
      <c r="AN15" s="193"/>
      <c r="AO15" s="194"/>
      <c r="AP15" s="194"/>
      <c r="AQ15" s="205"/>
      <c r="AR15" s="204"/>
      <c r="AS15" s="193"/>
      <c r="AT15" s="198"/>
      <c r="AU15" s="198"/>
      <c r="AV15" s="199"/>
      <c r="AW15" s="200"/>
    </row>
    <row r="16" spans="1:49" ht="26.4">
      <c r="B16" s="103" t="s">
        <v>205</v>
      </c>
      <c r="C16" s="63" t="s">
        <v>57</v>
      </c>
      <c r="D16" s="193"/>
      <c r="E16" s="201"/>
      <c r="F16" s="202"/>
      <c r="G16" s="197"/>
      <c r="H16" s="197"/>
      <c r="I16" s="203"/>
      <c r="J16" s="193"/>
      <c r="K16" s="201"/>
      <c r="L16" s="202"/>
      <c r="M16" s="197"/>
      <c r="N16" s="197"/>
      <c r="O16" s="203"/>
      <c r="P16" s="193"/>
      <c r="Q16" s="201"/>
      <c r="R16" s="202"/>
      <c r="S16" s="197"/>
      <c r="T16" s="197"/>
      <c r="U16" s="193"/>
      <c r="V16" s="201"/>
      <c r="W16" s="202"/>
      <c r="X16" s="193"/>
      <c r="Y16" s="201"/>
      <c r="Z16" s="202"/>
      <c r="AA16" s="193"/>
      <c r="AB16" s="201"/>
      <c r="AC16" s="202"/>
      <c r="AD16" s="193"/>
      <c r="AE16" s="197"/>
      <c r="AF16" s="197"/>
      <c r="AG16" s="197"/>
      <c r="AH16" s="197"/>
      <c r="AI16" s="193"/>
      <c r="AJ16" s="197"/>
      <c r="AK16" s="197"/>
      <c r="AL16" s="197"/>
      <c r="AM16" s="197"/>
      <c r="AN16" s="193"/>
      <c r="AO16" s="201"/>
      <c r="AP16" s="202"/>
      <c r="AQ16" s="197"/>
      <c r="AR16" s="197"/>
      <c r="AS16" s="193"/>
      <c r="AT16" s="198"/>
      <c r="AU16" s="198"/>
      <c r="AV16" s="199"/>
      <c r="AW16" s="200"/>
    </row>
    <row r="17" spans="1:49">
      <c r="B17" s="103" t="s">
        <v>206</v>
      </c>
      <c r="C17" s="63" t="s">
        <v>58</v>
      </c>
      <c r="D17" s="193"/>
      <c r="E17" s="205"/>
      <c r="F17" s="197"/>
      <c r="G17" s="197"/>
      <c r="H17" s="197"/>
      <c r="I17" s="206"/>
      <c r="J17" s="193"/>
      <c r="K17" s="205"/>
      <c r="L17" s="197"/>
      <c r="M17" s="197"/>
      <c r="N17" s="197"/>
      <c r="O17" s="206"/>
      <c r="P17" s="193"/>
      <c r="Q17" s="205"/>
      <c r="R17" s="197"/>
      <c r="S17" s="197"/>
      <c r="T17" s="197"/>
      <c r="U17" s="193"/>
      <c r="V17" s="205"/>
      <c r="W17" s="197"/>
      <c r="X17" s="193"/>
      <c r="Y17" s="205"/>
      <c r="Z17" s="197"/>
      <c r="AA17" s="193"/>
      <c r="AB17" s="205"/>
      <c r="AC17" s="197"/>
      <c r="AD17" s="193"/>
      <c r="AE17" s="197"/>
      <c r="AF17" s="197"/>
      <c r="AG17" s="197"/>
      <c r="AH17" s="197"/>
      <c r="AI17" s="193"/>
      <c r="AJ17" s="197"/>
      <c r="AK17" s="197"/>
      <c r="AL17" s="197"/>
      <c r="AM17" s="197"/>
      <c r="AN17" s="193"/>
      <c r="AO17" s="205"/>
      <c r="AP17" s="197"/>
      <c r="AQ17" s="197"/>
      <c r="AR17" s="197"/>
      <c r="AS17" s="193"/>
      <c r="AT17" s="198"/>
      <c r="AU17" s="198"/>
      <c r="AV17" s="199"/>
      <c r="AW17" s="200"/>
    </row>
    <row r="18" spans="1:49">
      <c r="B18" s="103" t="s">
        <v>207</v>
      </c>
      <c r="C18" s="63" t="s">
        <v>59</v>
      </c>
      <c r="D18" s="193"/>
      <c r="E18" s="205"/>
      <c r="F18" s="197"/>
      <c r="G18" s="197"/>
      <c r="H18" s="204"/>
      <c r="I18" s="206"/>
      <c r="J18" s="193"/>
      <c r="K18" s="205"/>
      <c r="L18" s="197"/>
      <c r="M18" s="197"/>
      <c r="N18" s="204"/>
      <c r="O18" s="206"/>
      <c r="P18" s="193"/>
      <c r="Q18" s="205"/>
      <c r="R18" s="197"/>
      <c r="S18" s="197"/>
      <c r="T18" s="204"/>
      <c r="U18" s="193"/>
      <c r="V18" s="211"/>
      <c r="W18" s="197"/>
      <c r="X18" s="193"/>
      <c r="Y18" s="211"/>
      <c r="Z18" s="197"/>
      <c r="AA18" s="193"/>
      <c r="AB18" s="211"/>
      <c r="AC18" s="197"/>
      <c r="AD18" s="193"/>
      <c r="AE18" s="197"/>
      <c r="AF18" s="197"/>
      <c r="AG18" s="197"/>
      <c r="AH18" s="204"/>
      <c r="AI18" s="193"/>
      <c r="AJ18" s="197"/>
      <c r="AK18" s="197"/>
      <c r="AL18" s="197"/>
      <c r="AM18" s="204"/>
      <c r="AN18" s="193"/>
      <c r="AO18" s="205"/>
      <c r="AP18" s="197"/>
      <c r="AQ18" s="197"/>
      <c r="AR18" s="204"/>
      <c r="AS18" s="193"/>
      <c r="AT18" s="198"/>
      <c r="AU18" s="198"/>
      <c r="AV18" s="199"/>
      <c r="AW18" s="200"/>
    </row>
    <row r="19" spans="1:49">
      <c r="B19" s="103" t="s">
        <v>208</v>
      </c>
      <c r="C19" s="63" t="s">
        <v>60</v>
      </c>
      <c r="D19" s="193"/>
      <c r="E19" s="205"/>
      <c r="F19" s="197"/>
      <c r="G19" s="197"/>
      <c r="H19" s="197"/>
      <c r="I19" s="206"/>
      <c r="J19" s="193"/>
      <c r="K19" s="205"/>
      <c r="L19" s="197"/>
      <c r="M19" s="197"/>
      <c r="N19" s="197"/>
      <c r="O19" s="206"/>
      <c r="P19" s="193"/>
      <c r="Q19" s="205"/>
      <c r="R19" s="197"/>
      <c r="S19" s="197"/>
      <c r="T19" s="197"/>
      <c r="U19" s="193"/>
      <c r="V19" s="205"/>
      <c r="W19" s="197"/>
      <c r="X19" s="193"/>
      <c r="Y19" s="205"/>
      <c r="Z19" s="197"/>
      <c r="AA19" s="193"/>
      <c r="AB19" s="205"/>
      <c r="AC19" s="197"/>
      <c r="AD19" s="193"/>
      <c r="AE19" s="197"/>
      <c r="AF19" s="197"/>
      <c r="AG19" s="197"/>
      <c r="AH19" s="197"/>
      <c r="AI19" s="193"/>
      <c r="AJ19" s="197"/>
      <c r="AK19" s="197"/>
      <c r="AL19" s="197"/>
      <c r="AM19" s="197"/>
      <c r="AN19" s="193"/>
      <c r="AO19" s="205"/>
      <c r="AP19" s="197"/>
      <c r="AQ19" s="197"/>
      <c r="AR19" s="197"/>
      <c r="AS19" s="193"/>
      <c r="AT19" s="198"/>
      <c r="AU19" s="198"/>
      <c r="AV19" s="199"/>
      <c r="AW19" s="200"/>
    </row>
    <row r="20" spans="1:49">
      <c r="B20" s="103" t="s">
        <v>209</v>
      </c>
      <c r="C20" s="63" t="s">
        <v>61</v>
      </c>
      <c r="D20" s="193"/>
      <c r="E20" s="205"/>
      <c r="F20" s="197"/>
      <c r="G20" s="197"/>
      <c r="H20" s="197"/>
      <c r="I20" s="206"/>
      <c r="J20" s="193"/>
      <c r="K20" s="205"/>
      <c r="L20" s="197"/>
      <c r="M20" s="197"/>
      <c r="N20" s="197"/>
      <c r="O20" s="206"/>
      <c r="P20" s="193"/>
      <c r="Q20" s="205"/>
      <c r="R20" s="197"/>
      <c r="S20" s="197"/>
      <c r="T20" s="197"/>
      <c r="U20" s="193"/>
      <c r="V20" s="205"/>
      <c r="W20" s="197"/>
      <c r="X20" s="193"/>
      <c r="Y20" s="205"/>
      <c r="Z20" s="197"/>
      <c r="AA20" s="193"/>
      <c r="AB20" s="205"/>
      <c r="AC20" s="197"/>
      <c r="AD20" s="193"/>
      <c r="AE20" s="197"/>
      <c r="AF20" s="197"/>
      <c r="AG20" s="197"/>
      <c r="AH20" s="197"/>
      <c r="AI20" s="193"/>
      <c r="AJ20" s="197"/>
      <c r="AK20" s="197"/>
      <c r="AL20" s="197"/>
      <c r="AM20" s="197"/>
      <c r="AN20" s="193"/>
      <c r="AO20" s="205"/>
      <c r="AP20" s="197"/>
      <c r="AQ20" s="197"/>
      <c r="AR20" s="197"/>
      <c r="AS20" s="193"/>
      <c r="AT20" s="198"/>
      <c r="AU20" s="198"/>
      <c r="AV20" s="199"/>
      <c r="AW20" s="200"/>
    </row>
    <row r="21" spans="1:49">
      <c r="B21" s="103" t="s">
        <v>210</v>
      </c>
      <c r="C21" s="63" t="s">
        <v>62</v>
      </c>
      <c r="D21" s="193"/>
      <c r="E21" s="205"/>
      <c r="F21" s="197"/>
      <c r="G21" s="197"/>
      <c r="H21" s="197"/>
      <c r="I21" s="206"/>
      <c r="J21" s="193"/>
      <c r="K21" s="205"/>
      <c r="L21" s="197"/>
      <c r="M21" s="197"/>
      <c r="N21" s="197"/>
      <c r="O21" s="206"/>
      <c r="P21" s="193"/>
      <c r="Q21" s="205"/>
      <c r="R21" s="197"/>
      <c r="S21" s="197"/>
      <c r="T21" s="197"/>
      <c r="U21" s="193"/>
      <c r="V21" s="205"/>
      <c r="W21" s="197"/>
      <c r="X21" s="193"/>
      <c r="Y21" s="205"/>
      <c r="Z21" s="197"/>
      <c r="AA21" s="193"/>
      <c r="AB21" s="205"/>
      <c r="AC21" s="197"/>
      <c r="AD21" s="193"/>
      <c r="AE21" s="197"/>
      <c r="AF21" s="197"/>
      <c r="AG21" s="197"/>
      <c r="AH21" s="197"/>
      <c r="AI21" s="193"/>
      <c r="AJ21" s="197"/>
      <c r="AK21" s="197"/>
      <c r="AL21" s="197"/>
      <c r="AM21" s="197"/>
      <c r="AN21" s="193"/>
      <c r="AO21" s="205"/>
      <c r="AP21" s="197"/>
      <c r="AQ21" s="197"/>
      <c r="AR21" s="197"/>
      <c r="AS21" s="193"/>
      <c r="AT21" s="198"/>
      <c r="AU21" s="198"/>
      <c r="AV21" s="199"/>
      <c r="AW21" s="200"/>
    </row>
    <row r="22" spans="1:49" ht="26.4">
      <c r="B22" s="103" t="s">
        <v>479</v>
      </c>
      <c r="C22" s="63" t="s">
        <v>28</v>
      </c>
      <c r="D22" s="212">
        <f>'Pt 2 Premium and Claims'!D$55</f>
        <v>0</v>
      </c>
      <c r="E22" s="213">
        <f>'Pt 2 Premium and Claims'!E$55</f>
        <v>0</v>
      </c>
      <c r="F22" s="213">
        <f>'Pt 2 Premium and Claims'!F$55</f>
        <v>0</v>
      </c>
      <c r="G22" s="213">
        <f>'Pt 2 Premium and Claims'!G$55</f>
        <v>0</v>
      </c>
      <c r="H22" s="213">
        <f>'Pt 2 Premium and Claims'!H$55</f>
        <v>0</v>
      </c>
      <c r="I22" s="212">
        <f>'Pt 2 Premium and Claims'!I$55</f>
        <v>0</v>
      </c>
      <c r="J22" s="212">
        <f>'Pt 2 Premium and Claims'!J$55</f>
        <v>0</v>
      </c>
      <c r="K22" s="213">
        <f>'Pt 2 Premium and Claims'!K$55</f>
        <v>0</v>
      </c>
      <c r="L22" s="213">
        <f>'Pt 2 Premium and Claims'!L$55</f>
        <v>0</v>
      </c>
      <c r="M22" s="213">
        <f>'Pt 2 Premium and Claims'!M$55</f>
        <v>0</v>
      </c>
      <c r="N22" s="213">
        <f>'Pt 2 Premium and Claims'!N$55</f>
        <v>0</v>
      </c>
      <c r="O22" s="212">
        <f>'Pt 2 Premium and Claims'!O$55</f>
        <v>0</v>
      </c>
      <c r="P22" s="212">
        <f>'Pt 2 Premium and Claims'!P$55</f>
        <v>0</v>
      </c>
      <c r="Q22" s="213">
        <f>'Pt 2 Premium and Claims'!Q$55</f>
        <v>0</v>
      </c>
      <c r="R22" s="213">
        <f>'Pt 2 Premium and Claims'!R$55</f>
        <v>0</v>
      </c>
      <c r="S22" s="213">
        <f>'Pt 2 Premium and Claims'!S$55</f>
        <v>0</v>
      </c>
      <c r="T22" s="213">
        <f>'Pt 2 Premium and Claims'!T$55</f>
        <v>0</v>
      </c>
      <c r="U22" s="212">
        <f>'Pt 2 Premium and Claims'!U$55</f>
        <v>0</v>
      </c>
      <c r="V22" s="213">
        <f>'Pt 2 Premium and Claims'!V$55</f>
        <v>0</v>
      </c>
      <c r="W22" s="213">
        <f>'Pt 2 Premium and Claims'!W$55</f>
        <v>0</v>
      </c>
      <c r="X22" s="212">
        <f>'Pt 2 Premium and Claims'!X$55</f>
        <v>0</v>
      </c>
      <c r="Y22" s="213">
        <f>'Pt 2 Premium and Claims'!Y$55</f>
        <v>0</v>
      </c>
      <c r="Z22" s="213">
        <f>'Pt 2 Premium and Claims'!Z$55</f>
        <v>0</v>
      </c>
      <c r="AA22" s="212">
        <f>'Pt 2 Premium and Claims'!AA$55</f>
        <v>0</v>
      </c>
      <c r="AB22" s="213">
        <f>'Pt 2 Premium and Claims'!AB$55</f>
        <v>0</v>
      </c>
      <c r="AC22" s="213">
        <f>'Pt 2 Premium and Claims'!AC$55</f>
        <v>0</v>
      </c>
      <c r="AD22" s="212"/>
      <c r="AE22" s="197"/>
      <c r="AF22" s="197"/>
      <c r="AG22" s="197"/>
      <c r="AH22" s="197"/>
      <c r="AI22" s="212"/>
      <c r="AJ22" s="197"/>
      <c r="AK22" s="197"/>
      <c r="AL22" s="197"/>
      <c r="AM22" s="197"/>
      <c r="AN22" s="212">
        <f>'Pt 2 Premium and Claims'!AN$55</f>
        <v>0</v>
      </c>
      <c r="AO22" s="213">
        <f>'Pt 2 Premium and Claims'!AO$55</f>
        <v>0</v>
      </c>
      <c r="AP22" s="213">
        <f>'Pt 2 Premium and Claims'!AP$55</f>
        <v>0</v>
      </c>
      <c r="AQ22" s="213">
        <f>'Pt 2 Premium and Claims'!AQ$55</f>
        <v>0</v>
      </c>
      <c r="AR22" s="213">
        <f>'Pt 2 Premium and Claims'!AR$55</f>
        <v>0</v>
      </c>
      <c r="AS22" s="212">
        <f>'Pt 2 Premium and Claims'!AS$55</f>
        <v>0</v>
      </c>
      <c r="AT22" s="214">
        <f>'Pt 2 Premium and Claims'!AT$55</f>
        <v>0</v>
      </c>
      <c r="AU22" s="214">
        <f>'Pt 2 Premium and Claims'!AU$55</f>
        <v>0</v>
      </c>
      <c r="AV22" s="199"/>
      <c r="AW22" s="200"/>
    </row>
    <row r="23" spans="1:49" ht="34.200000000000003" thickBot="1">
      <c r="B23" s="104" t="s">
        <v>211</v>
      </c>
      <c r="C23" s="64"/>
      <c r="D23" s="207"/>
      <c r="E23" s="208"/>
      <c r="F23" s="208"/>
      <c r="G23" s="208"/>
      <c r="H23" s="208"/>
      <c r="I23" s="207"/>
      <c r="J23" s="207"/>
      <c r="K23" s="208"/>
      <c r="L23" s="208"/>
      <c r="M23" s="208"/>
      <c r="N23" s="208"/>
      <c r="O23" s="207"/>
      <c r="P23" s="207"/>
      <c r="Q23" s="208"/>
      <c r="R23" s="208"/>
      <c r="S23" s="208"/>
      <c r="T23" s="208"/>
      <c r="U23" s="207"/>
      <c r="V23" s="208"/>
      <c r="W23" s="208"/>
      <c r="X23" s="207"/>
      <c r="Y23" s="208"/>
      <c r="Z23" s="208"/>
      <c r="AA23" s="207"/>
      <c r="AB23" s="208"/>
      <c r="AC23" s="208"/>
      <c r="AD23" s="207"/>
      <c r="AE23" s="208"/>
      <c r="AF23" s="208"/>
      <c r="AG23" s="208"/>
      <c r="AH23" s="208"/>
      <c r="AI23" s="207"/>
      <c r="AJ23" s="208"/>
      <c r="AK23" s="208"/>
      <c r="AL23" s="208"/>
      <c r="AM23" s="208"/>
      <c r="AN23" s="207"/>
      <c r="AO23" s="208"/>
      <c r="AP23" s="208"/>
      <c r="AQ23" s="208"/>
      <c r="AR23" s="208"/>
      <c r="AS23" s="207"/>
      <c r="AT23" s="209"/>
      <c r="AU23" s="209"/>
      <c r="AV23" s="209"/>
      <c r="AW23" s="210"/>
    </row>
    <row r="24" spans="1:49" s="5" customFormat="1" ht="27" thickTop="1">
      <c r="A24" s="35"/>
      <c r="B24" s="105" t="s">
        <v>212</v>
      </c>
      <c r="C24" s="62" t="s">
        <v>178</v>
      </c>
      <c r="D24" s="215"/>
      <c r="E24" s="216"/>
      <c r="F24" s="216"/>
      <c r="G24" s="216"/>
      <c r="H24" s="216"/>
      <c r="I24" s="215"/>
      <c r="J24" s="215"/>
      <c r="K24" s="216"/>
      <c r="L24" s="216"/>
      <c r="M24" s="216"/>
      <c r="N24" s="216"/>
      <c r="O24" s="215"/>
      <c r="P24" s="215"/>
      <c r="Q24" s="216"/>
      <c r="R24" s="216"/>
      <c r="S24" s="216"/>
      <c r="T24" s="216"/>
      <c r="U24" s="215"/>
      <c r="V24" s="216"/>
      <c r="W24" s="216"/>
      <c r="X24" s="215"/>
      <c r="Y24" s="216"/>
      <c r="Z24" s="216"/>
      <c r="AA24" s="215"/>
      <c r="AB24" s="216"/>
      <c r="AC24" s="216"/>
      <c r="AD24" s="215"/>
      <c r="AE24" s="216"/>
      <c r="AF24" s="216"/>
      <c r="AG24" s="216"/>
      <c r="AH24" s="217"/>
      <c r="AI24" s="215"/>
      <c r="AJ24" s="216"/>
      <c r="AK24" s="216"/>
      <c r="AL24" s="216"/>
      <c r="AM24" s="217"/>
      <c r="AN24" s="215"/>
      <c r="AO24" s="216"/>
      <c r="AP24" s="216"/>
      <c r="AQ24" s="216"/>
      <c r="AR24" s="216"/>
      <c r="AS24" s="215"/>
      <c r="AT24" s="191"/>
      <c r="AU24" s="191"/>
      <c r="AV24" s="191"/>
      <c r="AW24" s="192"/>
    </row>
    <row r="25" spans="1:49" s="5" customFormat="1">
      <c r="A25" s="35"/>
      <c r="B25" s="106" t="s">
        <v>213</v>
      </c>
      <c r="C25" s="63"/>
      <c r="D25" s="193"/>
      <c r="E25" s="194"/>
      <c r="F25" s="194"/>
      <c r="G25" s="194"/>
      <c r="H25" s="194"/>
      <c r="I25" s="193"/>
      <c r="J25" s="193"/>
      <c r="K25" s="194"/>
      <c r="L25" s="194"/>
      <c r="M25" s="194"/>
      <c r="N25" s="194"/>
      <c r="O25" s="193"/>
      <c r="P25" s="193"/>
      <c r="Q25" s="194"/>
      <c r="R25" s="194"/>
      <c r="S25" s="194"/>
      <c r="T25" s="194"/>
      <c r="U25" s="193"/>
      <c r="V25" s="194"/>
      <c r="W25" s="194"/>
      <c r="X25" s="193"/>
      <c r="Y25" s="194"/>
      <c r="Z25" s="194"/>
      <c r="AA25" s="193"/>
      <c r="AB25" s="194"/>
      <c r="AC25" s="194"/>
      <c r="AD25" s="193"/>
      <c r="AE25" s="197"/>
      <c r="AF25" s="197"/>
      <c r="AG25" s="197"/>
      <c r="AH25" s="204"/>
      <c r="AI25" s="193"/>
      <c r="AJ25" s="197"/>
      <c r="AK25" s="197"/>
      <c r="AL25" s="197"/>
      <c r="AM25" s="204"/>
      <c r="AN25" s="193"/>
      <c r="AO25" s="194"/>
      <c r="AP25" s="194"/>
      <c r="AQ25" s="194"/>
      <c r="AR25" s="194"/>
      <c r="AS25" s="193"/>
      <c r="AT25" s="198"/>
      <c r="AU25" s="198"/>
      <c r="AV25" s="198"/>
      <c r="AW25" s="200"/>
    </row>
    <row r="26" spans="1:49" s="5" customFormat="1">
      <c r="A26" s="35"/>
      <c r="B26" s="106" t="s">
        <v>214</v>
      </c>
      <c r="C26" s="63"/>
      <c r="D26" s="193"/>
      <c r="E26" s="194"/>
      <c r="F26" s="194"/>
      <c r="G26" s="194"/>
      <c r="H26" s="194"/>
      <c r="I26" s="193"/>
      <c r="J26" s="193"/>
      <c r="K26" s="194"/>
      <c r="L26" s="194"/>
      <c r="M26" s="194"/>
      <c r="N26" s="194"/>
      <c r="O26" s="193"/>
      <c r="P26" s="193"/>
      <c r="Q26" s="194"/>
      <c r="R26" s="194"/>
      <c r="S26" s="194"/>
      <c r="T26" s="194"/>
      <c r="U26" s="193"/>
      <c r="V26" s="194"/>
      <c r="W26" s="194"/>
      <c r="X26" s="193"/>
      <c r="Y26" s="194"/>
      <c r="Z26" s="194"/>
      <c r="AA26" s="193"/>
      <c r="AB26" s="194"/>
      <c r="AC26" s="194"/>
      <c r="AD26" s="193"/>
      <c r="AE26" s="197"/>
      <c r="AF26" s="197"/>
      <c r="AG26" s="197"/>
      <c r="AH26" s="197"/>
      <c r="AI26" s="193"/>
      <c r="AJ26" s="197"/>
      <c r="AK26" s="197"/>
      <c r="AL26" s="197"/>
      <c r="AM26" s="197"/>
      <c r="AN26" s="193"/>
      <c r="AO26" s="194"/>
      <c r="AP26" s="194"/>
      <c r="AQ26" s="194"/>
      <c r="AR26" s="194"/>
      <c r="AS26" s="193"/>
      <c r="AT26" s="198"/>
      <c r="AU26" s="198"/>
      <c r="AV26" s="198"/>
      <c r="AW26" s="200"/>
    </row>
    <row r="27" spans="1:49" s="5" customFormat="1">
      <c r="B27" s="106" t="s">
        <v>215</v>
      </c>
      <c r="C27" s="63"/>
      <c r="D27" s="193"/>
      <c r="E27" s="194"/>
      <c r="F27" s="194"/>
      <c r="G27" s="194"/>
      <c r="H27" s="194"/>
      <c r="I27" s="193"/>
      <c r="J27" s="193"/>
      <c r="K27" s="194"/>
      <c r="L27" s="194"/>
      <c r="M27" s="194"/>
      <c r="N27" s="194"/>
      <c r="O27" s="193"/>
      <c r="P27" s="193"/>
      <c r="Q27" s="194"/>
      <c r="R27" s="194"/>
      <c r="S27" s="194"/>
      <c r="T27" s="194"/>
      <c r="U27" s="193"/>
      <c r="V27" s="194"/>
      <c r="W27" s="194"/>
      <c r="X27" s="193"/>
      <c r="Y27" s="194"/>
      <c r="Z27" s="194"/>
      <c r="AA27" s="193"/>
      <c r="AB27" s="194"/>
      <c r="AC27" s="194"/>
      <c r="AD27" s="193"/>
      <c r="AE27" s="197"/>
      <c r="AF27" s="197"/>
      <c r="AG27" s="197"/>
      <c r="AH27" s="197"/>
      <c r="AI27" s="193"/>
      <c r="AJ27" s="197"/>
      <c r="AK27" s="197"/>
      <c r="AL27" s="197"/>
      <c r="AM27" s="197"/>
      <c r="AN27" s="193"/>
      <c r="AO27" s="194"/>
      <c r="AP27" s="194"/>
      <c r="AQ27" s="194"/>
      <c r="AR27" s="194"/>
      <c r="AS27" s="193"/>
      <c r="AT27" s="198"/>
      <c r="AU27" s="198"/>
      <c r="AV27" s="218"/>
      <c r="AW27" s="200"/>
    </row>
    <row r="28" spans="1:49" s="5" customFormat="1">
      <c r="A28" s="35"/>
      <c r="B28" s="106" t="s">
        <v>216</v>
      </c>
      <c r="C28" s="63"/>
      <c r="D28" s="193"/>
      <c r="E28" s="194"/>
      <c r="F28" s="194"/>
      <c r="G28" s="194"/>
      <c r="H28" s="194"/>
      <c r="I28" s="193"/>
      <c r="J28" s="193"/>
      <c r="K28" s="194"/>
      <c r="L28" s="194"/>
      <c r="M28" s="194"/>
      <c r="N28" s="194"/>
      <c r="O28" s="193"/>
      <c r="P28" s="193"/>
      <c r="Q28" s="194"/>
      <c r="R28" s="194"/>
      <c r="S28" s="194"/>
      <c r="T28" s="194"/>
      <c r="U28" s="193"/>
      <c r="V28" s="194"/>
      <c r="W28" s="194"/>
      <c r="X28" s="193"/>
      <c r="Y28" s="194"/>
      <c r="Z28" s="194"/>
      <c r="AA28" s="193"/>
      <c r="AB28" s="194"/>
      <c r="AC28" s="194"/>
      <c r="AD28" s="193"/>
      <c r="AE28" s="197"/>
      <c r="AF28" s="197"/>
      <c r="AG28" s="197"/>
      <c r="AH28" s="197"/>
      <c r="AI28" s="193"/>
      <c r="AJ28" s="197"/>
      <c r="AK28" s="197"/>
      <c r="AL28" s="197"/>
      <c r="AM28" s="197"/>
      <c r="AN28" s="193"/>
      <c r="AO28" s="194"/>
      <c r="AP28" s="194"/>
      <c r="AQ28" s="194"/>
      <c r="AR28" s="194"/>
      <c r="AS28" s="193"/>
      <c r="AT28" s="198"/>
      <c r="AU28" s="198"/>
      <c r="AV28" s="198"/>
      <c r="AW28" s="200"/>
    </row>
    <row r="29" spans="1:49" ht="39.6">
      <c r="B29" s="107" t="s">
        <v>217</v>
      </c>
      <c r="C29" s="63" t="s">
        <v>177</v>
      </c>
      <c r="D29" s="203"/>
      <c r="E29" s="201"/>
      <c r="F29" s="201"/>
      <c r="G29" s="201"/>
      <c r="H29" s="201"/>
      <c r="I29" s="203"/>
      <c r="J29" s="203"/>
      <c r="K29" s="201"/>
      <c r="L29" s="201"/>
      <c r="M29" s="201"/>
      <c r="N29" s="201"/>
      <c r="O29" s="203"/>
      <c r="P29" s="203"/>
      <c r="Q29" s="201"/>
      <c r="R29" s="201"/>
      <c r="S29" s="201"/>
      <c r="T29" s="201"/>
      <c r="U29" s="203"/>
      <c r="V29" s="201"/>
      <c r="W29" s="201"/>
      <c r="X29" s="203"/>
      <c r="Y29" s="201"/>
      <c r="Z29" s="201"/>
      <c r="AA29" s="203"/>
      <c r="AB29" s="201"/>
      <c r="AC29" s="201"/>
      <c r="AD29" s="203"/>
      <c r="AE29" s="197"/>
      <c r="AF29" s="197"/>
      <c r="AG29" s="197"/>
      <c r="AH29" s="197"/>
      <c r="AI29" s="203"/>
      <c r="AJ29" s="197"/>
      <c r="AK29" s="197"/>
      <c r="AL29" s="197"/>
      <c r="AM29" s="197"/>
      <c r="AN29" s="203"/>
      <c r="AO29" s="201"/>
      <c r="AP29" s="201"/>
      <c r="AQ29" s="201"/>
      <c r="AR29" s="201"/>
      <c r="AS29" s="203"/>
      <c r="AT29" s="218"/>
      <c r="AU29" s="218"/>
      <c r="AV29" s="218"/>
      <c r="AW29" s="200"/>
    </row>
    <row r="30" spans="1:49">
      <c r="B30" s="106" t="s">
        <v>218</v>
      </c>
      <c r="C30" s="63"/>
      <c r="D30" s="193"/>
      <c r="E30" s="194"/>
      <c r="F30" s="194"/>
      <c r="G30" s="194"/>
      <c r="H30" s="194"/>
      <c r="I30" s="193"/>
      <c r="J30" s="193"/>
      <c r="K30" s="194"/>
      <c r="L30" s="194"/>
      <c r="M30" s="194"/>
      <c r="N30" s="194"/>
      <c r="O30" s="193"/>
      <c r="P30" s="193"/>
      <c r="Q30" s="194"/>
      <c r="R30" s="194"/>
      <c r="S30" s="194"/>
      <c r="T30" s="194"/>
      <c r="U30" s="193"/>
      <c r="V30" s="194"/>
      <c r="W30" s="194"/>
      <c r="X30" s="193"/>
      <c r="Y30" s="194"/>
      <c r="Z30" s="194"/>
      <c r="AA30" s="193"/>
      <c r="AB30" s="194"/>
      <c r="AC30" s="194"/>
      <c r="AD30" s="193"/>
      <c r="AE30" s="197"/>
      <c r="AF30" s="197"/>
      <c r="AG30" s="197"/>
      <c r="AH30" s="197"/>
      <c r="AI30" s="193"/>
      <c r="AJ30" s="197"/>
      <c r="AK30" s="197"/>
      <c r="AL30" s="197"/>
      <c r="AM30" s="197"/>
      <c r="AN30" s="193"/>
      <c r="AO30" s="194"/>
      <c r="AP30" s="194"/>
      <c r="AQ30" s="194"/>
      <c r="AR30" s="194"/>
      <c r="AS30" s="193"/>
      <c r="AT30" s="198"/>
      <c r="AU30" s="198"/>
      <c r="AV30" s="198"/>
      <c r="AW30" s="200"/>
    </row>
    <row r="31" spans="1:49">
      <c r="B31" s="106" t="s">
        <v>219</v>
      </c>
      <c r="C31" s="63"/>
      <c r="D31" s="193"/>
      <c r="E31" s="194"/>
      <c r="F31" s="194"/>
      <c r="G31" s="194"/>
      <c r="H31" s="194"/>
      <c r="I31" s="193"/>
      <c r="J31" s="193"/>
      <c r="K31" s="194"/>
      <c r="L31" s="194"/>
      <c r="M31" s="194"/>
      <c r="N31" s="194"/>
      <c r="O31" s="193"/>
      <c r="P31" s="193"/>
      <c r="Q31" s="194"/>
      <c r="R31" s="194"/>
      <c r="S31" s="194"/>
      <c r="T31" s="194"/>
      <c r="U31" s="193"/>
      <c r="V31" s="194"/>
      <c r="W31" s="194"/>
      <c r="X31" s="193"/>
      <c r="Y31" s="194"/>
      <c r="Z31" s="194"/>
      <c r="AA31" s="193"/>
      <c r="AB31" s="194"/>
      <c r="AC31" s="194"/>
      <c r="AD31" s="193"/>
      <c r="AE31" s="197"/>
      <c r="AF31" s="197"/>
      <c r="AG31" s="197"/>
      <c r="AH31" s="197"/>
      <c r="AI31" s="193"/>
      <c r="AJ31" s="197"/>
      <c r="AK31" s="197"/>
      <c r="AL31" s="197"/>
      <c r="AM31" s="197"/>
      <c r="AN31" s="193"/>
      <c r="AO31" s="194"/>
      <c r="AP31" s="194"/>
      <c r="AQ31" s="194"/>
      <c r="AR31" s="194"/>
      <c r="AS31" s="193"/>
      <c r="AT31" s="198"/>
      <c r="AU31" s="198"/>
      <c r="AV31" s="198"/>
      <c r="AW31" s="200"/>
    </row>
    <row r="32" spans="1:49" ht="13.8" customHeight="1">
      <c r="B32" s="106" t="s">
        <v>220</v>
      </c>
      <c r="C32" s="63" t="s">
        <v>65</v>
      </c>
      <c r="D32" s="193"/>
      <c r="E32" s="194"/>
      <c r="F32" s="194"/>
      <c r="G32" s="194"/>
      <c r="H32" s="194"/>
      <c r="I32" s="193"/>
      <c r="J32" s="193"/>
      <c r="K32" s="194"/>
      <c r="L32" s="194"/>
      <c r="M32" s="194"/>
      <c r="N32" s="194"/>
      <c r="O32" s="193"/>
      <c r="P32" s="193"/>
      <c r="Q32" s="194"/>
      <c r="R32" s="194"/>
      <c r="S32" s="194"/>
      <c r="T32" s="194"/>
      <c r="U32" s="193"/>
      <c r="V32" s="194"/>
      <c r="W32" s="194"/>
      <c r="X32" s="193"/>
      <c r="Y32" s="194"/>
      <c r="Z32" s="194"/>
      <c r="AA32" s="193"/>
      <c r="AB32" s="194"/>
      <c r="AC32" s="194"/>
      <c r="AD32" s="193"/>
      <c r="AE32" s="197"/>
      <c r="AF32" s="197"/>
      <c r="AG32" s="197"/>
      <c r="AH32" s="197"/>
      <c r="AI32" s="193"/>
      <c r="AJ32" s="197"/>
      <c r="AK32" s="197"/>
      <c r="AL32" s="197"/>
      <c r="AM32" s="197"/>
      <c r="AN32" s="193"/>
      <c r="AO32" s="194"/>
      <c r="AP32" s="194"/>
      <c r="AQ32" s="194"/>
      <c r="AR32" s="194"/>
      <c r="AS32" s="193"/>
      <c r="AT32" s="198"/>
      <c r="AU32" s="198"/>
      <c r="AV32" s="198"/>
      <c r="AW32" s="200"/>
    </row>
    <row r="33" spans="1:49">
      <c r="A33" s="3"/>
      <c r="B33" s="107" t="s">
        <v>221</v>
      </c>
      <c r="C33" s="63" t="s">
        <v>14</v>
      </c>
      <c r="D33" s="203"/>
      <c r="E33" s="201"/>
      <c r="F33" s="201"/>
      <c r="G33" s="201"/>
      <c r="H33" s="201"/>
      <c r="I33" s="203"/>
      <c r="J33" s="203"/>
      <c r="K33" s="201"/>
      <c r="L33" s="201"/>
      <c r="M33" s="201"/>
      <c r="N33" s="201"/>
      <c r="O33" s="203"/>
      <c r="P33" s="203"/>
      <c r="Q33" s="201"/>
      <c r="R33" s="201"/>
      <c r="S33" s="201"/>
      <c r="T33" s="201"/>
      <c r="U33" s="203"/>
      <c r="V33" s="201"/>
      <c r="W33" s="201"/>
      <c r="X33" s="203"/>
      <c r="Y33" s="201"/>
      <c r="Z33" s="201"/>
      <c r="AA33" s="203"/>
      <c r="AB33" s="201"/>
      <c r="AC33" s="201"/>
      <c r="AD33" s="203"/>
      <c r="AE33" s="197"/>
      <c r="AF33" s="197"/>
      <c r="AG33" s="197"/>
      <c r="AH33" s="197"/>
      <c r="AI33" s="203"/>
      <c r="AJ33" s="197"/>
      <c r="AK33" s="197"/>
      <c r="AL33" s="197"/>
      <c r="AM33" s="197"/>
      <c r="AN33" s="203"/>
      <c r="AO33" s="201"/>
      <c r="AP33" s="201"/>
      <c r="AQ33" s="201"/>
      <c r="AR33" s="201"/>
      <c r="AS33" s="203"/>
      <c r="AT33" s="218"/>
      <c r="AU33" s="218"/>
      <c r="AV33" s="218"/>
      <c r="AW33" s="200"/>
    </row>
    <row r="34" spans="1:49">
      <c r="B34" s="106" t="s">
        <v>222</v>
      </c>
      <c r="C34" s="63"/>
      <c r="D34" s="193"/>
      <c r="E34" s="194"/>
      <c r="F34" s="194"/>
      <c r="G34" s="194"/>
      <c r="H34" s="194"/>
      <c r="I34" s="193"/>
      <c r="J34" s="193"/>
      <c r="K34" s="194"/>
      <c r="L34" s="194"/>
      <c r="M34" s="194"/>
      <c r="N34" s="194"/>
      <c r="O34" s="193"/>
      <c r="P34" s="193"/>
      <c r="Q34" s="194"/>
      <c r="R34" s="194"/>
      <c r="S34" s="194"/>
      <c r="T34" s="194"/>
      <c r="U34" s="193"/>
      <c r="V34" s="194"/>
      <c r="W34" s="194"/>
      <c r="X34" s="193"/>
      <c r="Y34" s="194"/>
      <c r="Z34" s="194"/>
      <c r="AA34" s="193"/>
      <c r="AB34" s="194"/>
      <c r="AC34" s="194"/>
      <c r="AD34" s="193"/>
      <c r="AE34" s="197"/>
      <c r="AF34" s="197"/>
      <c r="AG34" s="197"/>
      <c r="AH34" s="197"/>
      <c r="AI34" s="193"/>
      <c r="AJ34" s="197"/>
      <c r="AK34" s="197"/>
      <c r="AL34" s="197"/>
      <c r="AM34" s="197"/>
      <c r="AN34" s="193"/>
      <c r="AO34" s="194"/>
      <c r="AP34" s="194"/>
      <c r="AQ34" s="194"/>
      <c r="AR34" s="194"/>
      <c r="AS34" s="206"/>
      <c r="AT34" s="198"/>
      <c r="AU34" s="198"/>
      <c r="AV34" s="198"/>
      <c r="AW34" s="200"/>
    </row>
    <row r="35" spans="1:49">
      <c r="B35" s="106" t="s">
        <v>223</v>
      </c>
      <c r="C35" s="63"/>
      <c r="D35" s="193"/>
      <c r="E35" s="194"/>
      <c r="F35" s="194"/>
      <c r="G35" s="194"/>
      <c r="H35" s="194"/>
      <c r="I35" s="193"/>
      <c r="J35" s="193"/>
      <c r="K35" s="194"/>
      <c r="L35" s="194"/>
      <c r="M35" s="194"/>
      <c r="N35" s="194"/>
      <c r="O35" s="193"/>
      <c r="P35" s="193"/>
      <c r="Q35" s="194"/>
      <c r="R35" s="194"/>
      <c r="S35" s="194"/>
      <c r="T35" s="194"/>
      <c r="U35" s="193"/>
      <c r="V35" s="194"/>
      <c r="W35" s="194"/>
      <c r="X35" s="193"/>
      <c r="Y35" s="194"/>
      <c r="Z35" s="194"/>
      <c r="AA35" s="193"/>
      <c r="AB35" s="194"/>
      <c r="AC35" s="194"/>
      <c r="AD35" s="193"/>
      <c r="AE35" s="197"/>
      <c r="AF35" s="197"/>
      <c r="AG35" s="197"/>
      <c r="AH35" s="197"/>
      <c r="AI35" s="193"/>
      <c r="AJ35" s="197"/>
      <c r="AK35" s="197"/>
      <c r="AL35" s="197"/>
      <c r="AM35" s="197"/>
      <c r="AN35" s="193"/>
      <c r="AO35" s="194"/>
      <c r="AP35" s="194"/>
      <c r="AQ35" s="194"/>
      <c r="AR35" s="194"/>
      <c r="AS35" s="193"/>
      <c r="AT35" s="198"/>
      <c r="AU35" s="198"/>
      <c r="AV35" s="198"/>
      <c r="AW35" s="200"/>
    </row>
    <row r="36" spans="1:49" ht="17.399999999999999" thickBot="1">
      <c r="B36" s="104" t="s">
        <v>224</v>
      </c>
      <c r="C36" s="64"/>
      <c r="D36" s="207"/>
      <c r="E36" s="208"/>
      <c r="F36" s="208"/>
      <c r="G36" s="208"/>
      <c r="H36" s="208"/>
      <c r="I36" s="207"/>
      <c r="J36" s="207"/>
      <c r="K36" s="208"/>
      <c r="L36" s="208"/>
      <c r="M36" s="208"/>
      <c r="N36" s="208"/>
      <c r="O36" s="207"/>
      <c r="P36" s="207"/>
      <c r="Q36" s="208"/>
      <c r="R36" s="208"/>
      <c r="S36" s="208"/>
      <c r="T36" s="208"/>
      <c r="U36" s="207"/>
      <c r="V36" s="208"/>
      <c r="W36" s="208"/>
      <c r="X36" s="207"/>
      <c r="Y36" s="208"/>
      <c r="Z36" s="208"/>
      <c r="AA36" s="207"/>
      <c r="AB36" s="208"/>
      <c r="AC36" s="208"/>
      <c r="AD36" s="207"/>
      <c r="AE36" s="208"/>
      <c r="AF36" s="208"/>
      <c r="AG36" s="208"/>
      <c r="AH36" s="208"/>
      <c r="AI36" s="207"/>
      <c r="AJ36" s="208"/>
      <c r="AK36" s="208"/>
      <c r="AL36" s="208"/>
      <c r="AM36" s="208"/>
      <c r="AN36" s="207"/>
      <c r="AO36" s="208"/>
      <c r="AP36" s="208"/>
      <c r="AQ36" s="208"/>
      <c r="AR36" s="208"/>
      <c r="AS36" s="207"/>
      <c r="AT36" s="209"/>
      <c r="AU36" s="209"/>
      <c r="AV36" s="209"/>
      <c r="AW36" s="210"/>
    </row>
    <row r="37" spans="1:49" ht="13.8" thickTop="1">
      <c r="B37" s="108" t="s">
        <v>225</v>
      </c>
      <c r="C37" s="62" t="s">
        <v>15</v>
      </c>
      <c r="D37" s="219"/>
      <c r="E37" s="220"/>
      <c r="F37" s="220"/>
      <c r="G37" s="220"/>
      <c r="H37" s="220"/>
      <c r="I37" s="219"/>
      <c r="J37" s="219"/>
      <c r="K37" s="220"/>
      <c r="L37" s="220"/>
      <c r="M37" s="220"/>
      <c r="N37" s="220"/>
      <c r="O37" s="219"/>
      <c r="P37" s="219"/>
      <c r="Q37" s="220"/>
      <c r="R37" s="220"/>
      <c r="S37" s="220"/>
      <c r="T37" s="220"/>
      <c r="U37" s="219"/>
      <c r="V37" s="220"/>
      <c r="W37" s="220"/>
      <c r="X37" s="219"/>
      <c r="Y37" s="220"/>
      <c r="Z37" s="220"/>
      <c r="AA37" s="219"/>
      <c r="AB37" s="220"/>
      <c r="AC37" s="220"/>
      <c r="AD37" s="219"/>
      <c r="AE37" s="188"/>
      <c r="AF37" s="188"/>
      <c r="AG37" s="188"/>
      <c r="AH37" s="189"/>
      <c r="AI37" s="219"/>
      <c r="AJ37" s="188"/>
      <c r="AK37" s="188"/>
      <c r="AL37" s="188"/>
      <c r="AM37" s="189"/>
      <c r="AN37" s="219"/>
      <c r="AO37" s="220"/>
      <c r="AP37" s="220"/>
      <c r="AQ37" s="220"/>
      <c r="AR37" s="220"/>
      <c r="AS37" s="219"/>
      <c r="AT37" s="221"/>
      <c r="AU37" s="221"/>
      <c r="AV37" s="221"/>
      <c r="AW37" s="192"/>
    </row>
    <row r="38" spans="1:49">
      <c r="B38" s="103" t="s">
        <v>226</v>
      </c>
      <c r="C38" s="63" t="s">
        <v>16</v>
      </c>
      <c r="D38" s="193"/>
      <c r="E38" s="194"/>
      <c r="F38" s="194"/>
      <c r="G38" s="194"/>
      <c r="H38" s="194"/>
      <c r="I38" s="193"/>
      <c r="J38" s="193"/>
      <c r="K38" s="194"/>
      <c r="L38" s="194"/>
      <c r="M38" s="194"/>
      <c r="N38" s="194"/>
      <c r="O38" s="193"/>
      <c r="P38" s="193"/>
      <c r="Q38" s="194"/>
      <c r="R38" s="194"/>
      <c r="S38" s="194"/>
      <c r="T38" s="194"/>
      <c r="U38" s="193"/>
      <c r="V38" s="194"/>
      <c r="W38" s="194"/>
      <c r="X38" s="193"/>
      <c r="Y38" s="194"/>
      <c r="Z38" s="194"/>
      <c r="AA38" s="193"/>
      <c r="AB38" s="194"/>
      <c r="AC38" s="194"/>
      <c r="AD38" s="193"/>
      <c r="AE38" s="197"/>
      <c r="AF38" s="197"/>
      <c r="AG38" s="197"/>
      <c r="AH38" s="197"/>
      <c r="AI38" s="193"/>
      <c r="AJ38" s="197"/>
      <c r="AK38" s="197"/>
      <c r="AL38" s="197"/>
      <c r="AM38" s="197"/>
      <c r="AN38" s="193"/>
      <c r="AO38" s="194"/>
      <c r="AP38" s="194"/>
      <c r="AQ38" s="194"/>
      <c r="AR38" s="194"/>
      <c r="AS38" s="193"/>
      <c r="AT38" s="198"/>
      <c r="AU38" s="198"/>
      <c r="AV38" s="198"/>
      <c r="AW38" s="200"/>
    </row>
    <row r="39" spans="1:49">
      <c r="B39" s="106" t="s">
        <v>227</v>
      </c>
      <c r="C39" s="63" t="s">
        <v>17</v>
      </c>
      <c r="D39" s="193"/>
      <c r="E39" s="194"/>
      <c r="F39" s="194"/>
      <c r="G39" s="194"/>
      <c r="H39" s="194"/>
      <c r="I39" s="193"/>
      <c r="J39" s="193"/>
      <c r="K39" s="194"/>
      <c r="L39" s="194"/>
      <c r="M39" s="194"/>
      <c r="N39" s="194"/>
      <c r="O39" s="193"/>
      <c r="P39" s="193"/>
      <c r="Q39" s="194"/>
      <c r="R39" s="194"/>
      <c r="S39" s="194"/>
      <c r="T39" s="194"/>
      <c r="U39" s="193"/>
      <c r="V39" s="194"/>
      <c r="W39" s="194"/>
      <c r="X39" s="193"/>
      <c r="Y39" s="194"/>
      <c r="Z39" s="194"/>
      <c r="AA39" s="193"/>
      <c r="AB39" s="194"/>
      <c r="AC39" s="194"/>
      <c r="AD39" s="193"/>
      <c r="AE39" s="197"/>
      <c r="AF39" s="197"/>
      <c r="AG39" s="197"/>
      <c r="AH39" s="197"/>
      <c r="AI39" s="193"/>
      <c r="AJ39" s="197"/>
      <c r="AK39" s="197"/>
      <c r="AL39" s="197"/>
      <c r="AM39" s="197"/>
      <c r="AN39" s="193"/>
      <c r="AO39" s="194"/>
      <c r="AP39" s="194"/>
      <c r="AQ39" s="194"/>
      <c r="AR39" s="194"/>
      <c r="AS39" s="193"/>
      <c r="AT39" s="198"/>
      <c r="AU39" s="198"/>
      <c r="AV39" s="198"/>
      <c r="AW39" s="200"/>
    </row>
    <row r="40" spans="1:49">
      <c r="B40" s="106" t="s">
        <v>228</v>
      </c>
      <c r="C40" s="63" t="s">
        <v>38</v>
      </c>
      <c r="D40" s="193"/>
      <c r="E40" s="194"/>
      <c r="F40" s="194"/>
      <c r="G40" s="194"/>
      <c r="H40" s="194"/>
      <c r="I40" s="193"/>
      <c r="J40" s="193"/>
      <c r="K40" s="194"/>
      <c r="L40" s="194"/>
      <c r="M40" s="194"/>
      <c r="N40" s="194"/>
      <c r="O40" s="193"/>
      <c r="P40" s="193"/>
      <c r="Q40" s="194"/>
      <c r="R40" s="194"/>
      <c r="S40" s="194"/>
      <c r="T40" s="194"/>
      <c r="U40" s="193"/>
      <c r="V40" s="194"/>
      <c r="W40" s="194"/>
      <c r="X40" s="193"/>
      <c r="Y40" s="194"/>
      <c r="Z40" s="194"/>
      <c r="AA40" s="193"/>
      <c r="AB40" s="194"/>
      <c r="AC40" s="194"/>
      <c r="AD40" s="193"/>
      <c r="AE40" s="197"/>
      <c r="AF40" s="197"/>
      <c r="AG40" s="197"/>
      <c r="AH40" s="197"/>
      <c r="AI40" s="193"/>
      <c r="AJ40" s="197"/>
      <c r="AK40" s="197"/>
      <c r="AL40" s="197"/>
      <c r="AM40" s="197"/>
      <c r="AN40" s="193"/>
      <c r="AO40" s="194"/>
      <c r="AP40" s="194"/>
      <c r="AQ40" s="194"/>
      <c r="AR40" s="194"/>
      <c r="AS40" s="193"/>
      <c r="AT40" s="198"/>
      <c r="AU40" s="198"/>
      <c r="AV40" s="198"/>
      <c r="AW40" s="200"/>
    </row>
    <row r="41" spans="1:49" s="5" customFormat="1" ht="13.8" customHeight="1">
      <c r="A41" s="35"/>
      <c r="B41" s="106" t="s">
        <v>229</v>
      </c>
      <c r="C41" s="63" t="s">
        <v>106</v>
      </c>
      <c r="D41" s="193"/>
      <c r="E41" s="194"/>
      <c r="F41" s="194"/>
      <c r="G41" s="194"/>
      <c r="H41" s="194"/>
      <c r="I41" s="193"/>
      <c r="J41" s="193"/>
      <c r="K41" s="194"/>
      <c r="L41" s="194"/>
      <c r="M41" s="194"/>
      <c r="N41" s="194"/>
      <c r="O41" s="193"/>
      <c r="P41" s="193"/>
      <c r="Q41" s="194"/>
      <c r="R41" s="194"/>
      <c r="S41" s="194"/>
      <c r="T41" s="194"/>
      <c r="U41" s="193"/>
      <c r="V41" s="194"/>
      <c r="W41" s="194"/>
      <c r="X41" s="193"/>
      <c r="Y41" s="194"/>
      <c r="Z41" s="194"/>
      <c r="AA41" s="193"/>
      <c r="AB41" s="194"/>
      <c r="AC41" s="194"/>
      <c r="AD41" s="193"/>
      <c r="AE41" s="197"/>
      <c r="AF41" s="197"/>
      <c r="AG41" s="197"/>
      <c r="AH41" s="197"/>
      <c r="AI41" s="193"/>
      <c r="AJ41" s="197"/>
      <c r="AK41" s="197"/>
      <c r="AL41" s="197"/>
      <c r="AM41" s="197"/>
      <c r="AN41" s="193"/>
      <c r="AO41" s="194"/>
      <c r="AP41" s="194"/>
      <c r="AQ41" s="194"/>
      <c r="AR41" s="194"/>
      <c r="AS41" s="193"/>
      <c r="AT41" s="198"/>
      <c r="AU41" s="198"/>
      <c r="AV41" s="198"/>
      <c r="AW41" s="200"/>
    </row>
    <row r="42" spans="1:49" ht="17.399999999999999" thickBot="1">
      <c r="B42" s="104" t="s">
        <v>230</v>
      </c>
      <c r="C42" s="64"/>
      <c r="D42" s="207"/>
      <c r="E42" s="208"/>
      <c r="F42" s="208"/>
      <c r="G42" s="208"/>
      <c r="H42" s="208"/>
      <c r="I42" s="207"/>
      <c r="J42" s="207"/>
      <c r="K42" s="208"/>
      <c r="L42" s="208"/>
      <c r="M42" s="208"/>
      <c r="N42" s="208"/>
      <c r="O42" s="207"/>
      <c r="P42" s="207"/>
      <c r="Q42" s="208"/>
      <c r="R42" s="208"/>
      <c r="S42" s="208"/>
      <c r="T42" s="208"/>
      <c r="U42" s="207"/>
      <c r="V42" s="208"/>
      <c r="W42" s="208"/>
      <c r="X42" s="207"/>
      <c r="Y42" s="208"/>
      <c r="Z42" s="208"/>
      <c r="AA42" s="207"/>
      <c r="AB42" s="208"/>
      <c r="AC42" s="208"/>
      <c r="AD42" s="207"/>
      <c r="AE42" s="208"/>
      <c r="AF42" s="208"/>
      <c r="AG42" s="208"/>
      <c r="AH42" s="208"/>
      <c r="AI42" s="207"/>
      <c r="AJ42" s="208"/>
      <c r="AK42" s="208"/>
      <c r="AL42" s="208"/>
      <c r="AM42" s="208"/>
      <c r="AN42" s="207"/>
      <c r="AO42" s="208"/>
      <c r="AP42" s="208"/>
      <c r="AQ42" s="208"/>
      <c r="AR42" s="208"/>
      <c r="AS42" s="207"/>
      <c r="AT42" s="209"/>
      <c r="AU42" s="209"/>
      <c r="AV42" s="209"/>
      <c r="AW42" s="210"/>
    </row>
    <row r="43" spans="1:49" ht="27" thickTop="1">
      <c r="B43" s="108" t="s">
        <v>231</v>
      </c>
      <c r="C43" s="62" t="s">
        <v>18</v>
      </c>
      <c r="D43" s="219"/>
      <c r="E43" s="220"/>
      <c r="F43" s="220"/>
      <c r="G43" s="220"/>
      <c r="H43" s="220"/>
      <c r="I43" s="219"/>
      <c r="J43" s="219"/>
      <c r="K43" s="220"/>
      <c r="L43" s="220"/>
      <c r="M43" s="220"/>
      <c r="N43" s="220"/>
      <c r="O43" s="219"/>
      <c r="P43" s="219"/>
      <c r="Q43" s="220"/>
      <c r="R43" s="220"/>
      <c r="S43" s="220"/>
      <c r="T43" s="220"/>
      <c r="U43" s="219"/>
      <c r="V43" s="220"/>
      <c r="W43" s="220"/>
      <c r="X43" s="219"/>
      <c r="Y43" s="220"/>
      <c r="Z43" s="220"/>
      <c r="AA43" s="219"/>
      <c r="AB43" s="220"/>
      <c r="AC43" s="220"/>
      <c r="AD43" s="219"/>
      <c r="AE43" s="188"/>
      <c r="AF43" s="188"/>
      <c r="AG43" s="188"/>
      <c r="AH43" s="189"/>
      <c r="AI43" s="219"/>
      <c r="AJ43" s="188"/>
      <c r="AK43" s="188"/>
      <c r="AL43" s="188"/>
      <c r="AM43" s="189"/>
      <c r="AN43" s="219"/>
      <c r="AO43" s="220"/>
      <c r="AP43" s="220"/>
      <c r="AQ43" s="220"/>
      <c r="AR43" s="220"/>
      <c r="AS43" s="219"/>
      <c r="AT43" s="221"/>
      <c r="AU43" s="221"/>
      <c r="AV43" s="221"/>
      <c r="AW43" s="192"/>
    </row>
    <row r="44" spans="1:49">
      <c r="B44" s="109" t="s">
        <v>232</v>
      </c>
      <c r="C44" s="63" t="s">
        <v>19</v>
      </c>
      <c r="D44" s="193"/>
      <c r="E44" s="194"/>
      <c r="F44" s="194"/>
      <c r="G44" s="194"/>
      <c r="H44" s="194"/>
      <c r="I44" s="193"/>
      <c r="J44" s="193"/>
      <c r="K44" s="194"/>
      <c r="L44" s="194"/>
      <c r="M44" s="194"/>
      <c r="N44" s="194"/>
      <c r="O44" s="193"/>
      <c r="P44" s="193"/>
      <c r="Q44" s="194"/>
      <c r="R44" s="194"/>
      <c r="S44" s="194"/>
      <c r="T44" s="194"/>
      <c r="U44" s="193"/>
      <c r="V44" s="194"/>
      <c r="W44" s="194"/>
      <c r="X44" s="193"/>
      <c r="Y44" s="194"/>
      <c r="Z44" s="194"/>
      <c r="AA44" s="193"/>
      <c r="AB44" s="194"/>
      <c r="AC44" s="194"/>
      <c r="AD44" s="193"/>
      <c r="AE44" s="197"/>
      <c r="AF44" s="197"/>
      <c r="AG44" s="197"/>
      <c r="AH44" s="197"/>
      <c r="AI44" s="193"/>
      <c r="AJ44" s="197"/>
      <c r="AK44" s="197"/>
      <c r="AL44" s="197"/>
      <c r="AM44" s="197"/>
      <c r="AN44" s="193"/>
      <c r="AO44" s="194"/>
      <c r="AP44" s="194"/>
      <c r="AQ44" s="194"/>
      <c r="AR44" s="194"/>
      <c r="AS44" s="193"/>
      <c r="AT44" s="198"/>
      <c r="AU44" s="198"/>
      <c r="AV44" s="198"/>
      <c r="AW44" s="200"/>
    </row>
    <row r="45" spans="1:49">
      <c r="B45" s="109" t="s">
        <v>233</v>
      </c>
      <c r="C45" s="63" t="s">
        <v>20</v>
      </c>
      <c r="D45" s="193"/>
      <c r="E45" s="194"/>
      <c r="F45" s="194"/>
      <c r="G45" s="194"/>
      <c r="H45" s="194"/>
      <c r="I45" s="193"/>
      <c r="J45" s="193"/>
      <c r="K45" s="194"/>
      <c r="L45" s="194"/>
      <c r="M45" s="194"/>
      <c r="N45" s="194"/>
      <c r="O45" s="193"/>
      <c r="P45" s="193"/>
      <c r="Q45" s="194"/>
      <c r="R45" s="194"/>
      <c r="S45" s="194"/>
      <c r="T45" s="194"/>
      <c r="U45" s="193"/>
      <c r="V45" s="194"/>
      <c r="W45" s="194"/>
      <c r="X45" s="193"/>
      <c r="Y45" s="194"/>
      <c r="Z45" s="194"/>
      <c r="AA45" s="193"/>
      <c r="AB45" s="194"/>
      <c r="AC45" s="194"/>
      <c r="AD45" s="193"/>
      <c r="AE45" s="197"/>
      <c r="AF45" s="197"/>
      <c r="AG45" s="197"/>
      <c r="AH45" s="197"/>
      <c r="AI45" s="193"/>
      <c r="AJ45" s="197"/>
      <c r="AK45" s="197"/>
      <c r="AL45" s="197"/>
      <c r="AM45" s="197"/>
      <c r="AN45" s="193"/>
      <c r="AO45" s="194"/>
      <c r="AP45" s="194"/>
      <c r="AQ45" s="194"/>
      <c r="AR45" s="194"/>
      <c r="AS45" s="193"/>
      <c r="AT45" s="198"/>
      <c r="AU45" s="198"/>
      <c r="AV45" s="198"/>
      <c r="AW45" s="200"/>
    </row>
    <row r="46" spans="1:49">
      <c r="B46" s="109" t="s">
        <v>234</v>
      </c>
      <c r="C46" s="63" t="s">
        <v>21</v>
      </c>
      <c r="D46" s="193"/>
      <c r="E46" s="194"/>
      <c r="F46" s="194"/>
      <c r="G46" s="194"/>
      <c r="H46" s="194"/>
      <c r="I46" s="193"/>
      <c r="J46" s="193"/>
      <c r="K46" s="194"/>
      <c r="L46" s="194"/>
      <c r="M46" s="194"/>
      <c r="N46" s="194"/>
      <c r="O46" s="193"/>
      <c r="P46" s="193"/>
      <c r="Q46" s="194"/>
      <c r="R46" s="194"/>
      <c r="S46" s="194"/>
      <c r="T46" s="194"/>
      <c r="U46" s="193"/>
      <c r="V46" s="194"/>
      <c r="W46" s="194"/>
      <c r="X46" s="193"/>
      <c r="Y46" s="194"/>
      <c r="Z46" s="194"/>
      <c r="AA46" s="193"/>
      <c r="AB46" s="194"/>
      <c r="AC46" s="194"/>
      <c r="AD46" s="193"/>
      <c r="AE46" s="197"/>
      <c r="AF46" s="197"/>
      <c r="AG46" s="197"/>
      <c r="AH46" s="197"/>
      <c r="AI46" s="193"/>
      <c r="AJ46" s="197"/>
      <c r="AK46" s="197"/>
      <c r="AL46" s="197"/>
      <c r="AM46" s="197"/>
      <c r="AN46" s="193"/>
      <c r="AO46" s="194"/>
      <c r="AP46" s="194"/>
      <c r="AQ46" s="194"/>
      <c r="AR46" s="194"/>
      <c r="AS46" s="193"/>
      <c r="AT46" s="198"/>
      <c r="AU46" s="198"/>
      <c r="AV46" s="198"/>
      <c r="AW46" s="200"/>
    </row>
    <row r="47" spans="1:49">
      <c r="B47" s="110" t="s">
        <v>235</v>
      </c>
      <c r="C47" s="63"/>
      <c r="D47" s="203"/>
      <c r="E47" s="201"/>
      <c r="F47" s="201"/>
      <c r="G47" s="201"/>
      <c r="H47" s="201"/>
      <c r="I47" s="203"/>
      <c r="J47" s="203"/>
      <c r="K47" s="201"/>
      <c r="L47" s="201"/>
      <c r="M47" s="201"/>
      <c r="N47" s="201"/>
      <c r="O47" s="203"/>
      <c r="P47" s="203"/>
      <c r="Q47" s="201"/>
      <c r="R47" s="201"/>
      <c r="S47" s="201"/>
      <c r="T47" s="201"/>
      <c r="U47" s="203"/>
      <c r="V47" s="201"/>
      <c r="W47" s="201"/>
      <c r="X47" s="203"/>
      <c r="Y47" s="201"/>
      <c r="Z47" s="201"/>
      <c r="AA47" s="203"/>
      <c r="AB47" s="201"/>
      <c r="AC47" s="201"/>
      <c r="AD47" s="203"/>
      <c r="AE47" s="197"/>
      <c r="AF47" s="197"/>
      <c r="AG47" s="197"/>
      <c r="AH47" s="197"/>
      <c r="AI47" s="203"/>
      <c r="AJ47" s="197"/>
      <c r="AK47" s="197"/>
      <c r="AL47" s="197"/>
      <c r="AM47" s="197"/>
      <c r="AN47" s="203"/>
      <c r="AO47" s="201"/>
      <c r="AP47" s="201"/>
      <c r="AQ47" s="201"/>
      <c r="AR47" s="201"/>
      <c r="AS47" s="203"/>
      <c r="AT47" s="218"/>
      <c r="AU47" s="218"/>
      <c r="AV47" s="218"/>
      <c r="AW47" s="200"/>
    </row>
    <row r="48" spans="1:49">
      <c r="B48" s="109" t="s">
        <v>271</v>
      </c>
      <c r="C48" s="63"/>
      <c r="D48" s="193"/>
      <c r="E48" s="194"/>
      <c r="F48" s="194"/>
      <c r="G48" s="194"/>
      <c r="H48" s="194"/>
      <c r="I48" s="193"/>
      <c r="J48" s="193"/>
      <c r="K48" s="194"/>
      <c r="L48" s="194"/>
      <c r="M48" s="194"/>
      <c r="N48" s="194"/>
      <c r="O48" s="193"/>
      <c r="P48" s="193"/>
      <c r="Q48" s="194"/>
      <c r="R48" s="194"/>
      <c r="S48" s="194"/>
      <c r="T48" s="194"/>
      <c r="U48" s="193"/>
      <c r="V48" s="194"/>
      <c r="W48" s="194"/>
      <c r="X48" s="193"/>
      <c r="Y48" s="194"/>
      <c r="Z48" s="194"/>
      <c r="AA48" s="193"/>
      <c r="AB48" s="194"/>
      <c r="AC48" s="194"/>
      <c r="AD48" s="193"/>
      <c r="AE48" s="197"/>
      <c r="AF48" s="197"/>
      <c r="AG48" s="197"/>
      <c r="AH48" s="197"/>
      <c r="AI48" s="193"/>
      <c r="AJ48" s="197"/>
      <c r="AK48" s="197"/>
      <c r="AL48" s="197"/>
      <c r="AM48" s="197"/>
      <c r="AN48" s="193"/>
      <c r="AO48" s="194"/>
      <c r="AP48" s="194"/>
      <c r="AQ48" s="194"/>
      <c r="AR48" s="194"/>
      <c r="AS48" s="193"/>
      <c r="AT48" s="198"/>
      <c r="AU48" s="198"/>
      <c r="AV48" s="198"/>
      <c r="AW48" s="200"/>
    </row>
    <row r="49" spans="2:49" ht="26.4">
      <c r="B49" s="103" t="s">
        <v>236</v>
      </c>
      <c r="C49" s="63"/>
      <c r="D49" s="193"/>
      <c r="E49" s="194"/>
      <c r="F49" s="194"/>
      <c r="G49" s="194"/>
      <c r="H49" s="194"/>
      <c r="I49" s="193"/>
      <c r="J49" s="193"/>
      <c r="K49" s="194"/>
      <c r="L49" s="194"/>
      <c r="M49" s="194"/>
      <c r="N49" s="194"/>
      <c r="O49" s="193"/>
      <c r="P49" s="193"/>
      <c r="Q49" s="194"/>
      <c r="R49" s="194"/>
      <c r="S49" s="194"/>
      <c r="T49" s="194"/>
      <c r="U49" s="193"/>
      <c r="V49" s="194"/>
      <c r="W49" s="194"/>
      <c r="X49" s="193"/>
      <c r="Y49" s="194"/>
      <c r="Z49" s="194"/>
      <c r="AA49" s="193"/>
      <c r="AB49" s="194"/>
      <c r="AC49" s="194"/>
      <c r="AD49" s="193"/>
      <c r="AE49" s="197"/>
      <c r="AF49" s="197"/>
      <c r="AG49" s="197"/>
      <c r="AH49" s="197"/>
      <c r="AI49" s="193"/>
      <c r="AJ49" s="197"/>
      <c r="AK49" s="197"/>
      <c r="AL49" s="197"/>
      <c r="AM49" s="197"/>
      <c r="AN49" s="193"/>
      <c r="AO49" s="194"/>
      <c r="AP49" s="194"/>
      <c r="AQ49" s="194"/>
      <c r="AR49" s="194"/>
      <c r="AS49" s="193"/>
      <c r="AT49" s="198"/>
      <c r="AU49" s="198"/>
      <c r="AV49" s="198"/>
      <c r="AW49" s="200"/>
    </row>
    <row r="50" spans="2:49">
      <c r="B50" s="103" t="s">
        <v>237</v>
      </c>
      <c r="C50" s="63"/>
      <c r="D50" s="193"/>
      <c r="E50" s="194"/>
      <c r="F50" s="194"/>
      <c r="G50" s="194"/>
      <c r="H50" s="194"/>
      <c r="I50" s="193"/>
      <c r="J50" s="193"/>
      <c r="K50" s="194"/>
      <c r="L50" s="194"/>
      <c r="M50" s="194"/>
      <c r="N50" s="194"/>
      <c r="O50" s="193"/>
      <c r="P50" s="193"/>
      <c r="Q50" s="194"/>
      <c r="R50" s="194"/>
      <c r="S50" s="194"/>
      <c r="T50" s="194"/>
      <c r="U50" s="193"/>
      <c r="V50" s="194"/>
      <c r="W50" s="194"/>
      <c r="X50" s="193"/>
      <c r="Y50" s="194"/>
      <c r="Z50" s="194"/>
      <c r="AA50" s="193"/>
      <c r="AB50" s="194"/>
      <c r="AC50" s="194"/>
      <c r="AD50" s="193"/>
      <c r="AE50" s="197"/>
      <c r="AF50" s="197"/>
      <c r="AG50" s="197"/>
      <c r="AH50" s="197"/>
      <c r="AI50" s="193"/>
      <c r="AJ50" s="197"/>
      <c r="AK50" s="197"/>
      <c r="AL50" s="197"/>
      <c r="AM50" s="197"/>
      <c r="AN50" s="193"/>
      <c r="AO50" s="194"/>
      <c r="AP50" s="194"/>
      <c r="AQ50" s="194"/>
      <c r="AR50" s="194"/>
      <c r="AS50" s="193"/>
      <c r="AT50" s="198"/>
      <c r="AU50" s="198"/>
      <c r="AV50" s="198"/>
      <c r="AW50" s="200"/>
    </row>
    <row r="51" spans="2:49" ht="26.4">
      <c r="B51" s="103" t="s">
        <v>238</v>
      </c>
      <c r="C51" s="63" t="s">
        <v>70</v>
      </c>
      <c r="D51" s="193"/>
      <c r="E51" s="194"/>
      <c r="F51" s="194"/>
      <c r="G51" s="194"/>
      <c r="H51" s="194"/>
      <c r="I51" s="193"/>
      <c r="J51" s="193"/>
      <c r="K51" s="194"/>
      <c r="L51" s="194"/>
      <c r="M51" s="194"/>
      <c r="N51" s="194"/>
      <c r="O51" s="193"/>
      <c r="P51" s="193"/>
      <c r="Q51" s="194"/>
      <c r="R51" s="194"/>
      <c r="S51" s="194"/>
      <c r="T51" s="194"/>
      <c r="U51" s="193"/>
      <c r="V51" s="194"/>
      <c r="W51" s="194"/>
      <c r="X51" s="193"/>
      <c r="Y51" s="194"/>
      <c r="Z51" s="194"/>
      <c r="AA51" s="193"/>
      <c r="AB51" s="194"/>
      <c r="AC51" s="194"/>
      <c r="AD51" s="193"/>
      <c r="AE51" s="197"/>
      <c r="AF51" s="197"/>
      <c r="AG51" s="197"/>
      <c r="AH51" s="197"/>
      <c r="AI51" s="193"/>
      <c r="AJ51" s="197"/>
      <c r="AK51" s="197"/>
      <c r="AL51" s="197"/>
      <c r="AM51" s="197"/>
      <c r="AN51" s="193"/>
      <c r="AO51" s="194"/>
      <c r="AP51" s="194"/>
      <c r="AQ51" s="194"/>
      <c r="AR51" s="194"/>
      <c r="AS51" s="193"/>
      <c r="AT51" s="198"/>
      <c r="AU51" s="198"/>
      <c r="AV51" s="198"/>
      <c r="AW51" s="200"/>
    </row>
    <row r="52" spans="2:49" ht="16.8">
      <c r="B52" s="104" t="s">
        <v>239</v>
      </c>
      <c r="C52" s="65" t="s">
        <v>22</v>
      </c>
      <c r="D52" s="222"/>
      <c r="E52" s="223"/>
      <c r="F52" s="223"/>
      <c r="G52" s="223"/>
      <c r="H52" s="223"/>
      <c r="I52" s="222"/>
      <c r="J52" s="222"/>
      <c r="K52" s="223"/>
      <c r="L52" s="223"/>
      <c r="M52" s="223"/>
      <c r="N52" s="223"/>
      <c r="O52" s="222"/>
      <c r="P52" s="222"/>
      <c r="Q52" s="223"/>
      <c r="R52" s="223"/>
      <c r="S52" s="223"/>
      <c r="T52" s="223"/>
      <c r="U52" s="222"/>
      <c r="V52" s="223"/>
      <c r="W52" s="223"/>
      <c r="X52" s="222"/>
      <c r="Y52" s="223"/>
      <c r="Z52" s="223"/>
      <c r="AA52" s="222"/>
      <c r="AB52" s="223"/>
      <c r="AC52" s="223"/>
      <c r="AD52" s="222"/>
      <c r="AE52" s="223"/>
      <c r="AF52" s="223"/>
      <c r="AG52" s="223"/>
      <c r="AH52" s="223"/>
      <c r="AI52" s="222"/>
      <c r="AJ52" s="223"/>
      <c r="AK52" s="223"/>
      <c r="AL52" s="223"/>
      <c r="AM52" s="223"/>
      <c r="AN52" s="222"/>
      <c r="AO52" s="223"/>
      <c r="AP52" s="223"/>
      <c r="AQ52" s="223"/>
      <c r="AR52" s="223"/>
      <c r="AS52" s="222"/>
      <c r="AT52" s="224"/>
      <c r="AU52" s="224"/>
      <c r="AV52" s="225"/>
      <c r="AW52" s="226"/>
    </row>
    <row r="53" spans="2:49" ht="17.399999999999999" thickBot="1">
      <c r="B53" s="104" t="s">
        <v>240</v>
      </c>
      <c r="C53" s="64"/>
      <c r="D53" s="227"/>
      <c r="E53" s="228"/>
      <c r="F53" s="228"/>
      <c r="G53" s="228"/>
      <c r="H53" s="228"/>
      <c r="I53" s="227"/>
      <c r="J53" s="227"/>
      <c r="K53" s="228"/>
      <c r="L53" s="228"/>
      <c r="M53" s="228"/>
      <c r="N53" s="228"/>
      <c r="O53" s="227"/>
      <c r="P53" s="227"/>
      <c r="Q53" s="228"/>
      <c r="R53" s="228"/>
      <c r="S53" s="228"/>
      <c r="T53" s="228"/>
      <c r="U53" s="227"/>
      <c r="V53" s="228"/>
      <c r="W53" s="228"/>
      <c r="X53" s="227"/>
      <c r="Y53" s="228"/>
      <c r="Z53" s="228"/>
      <c r="AA53" s="227"/>
      <c r="AB53" s="228"/>
      <c r="AC53" s="228"/>
      <c r="AD53" s="227"/>
      <c r="AE53" s="228"/>
      <c r="AF53" s="228"/>
      <c r="AG53" s="228"/>
      <c r="AH53" s="228"/>
      <c r="AI53" s="227"/>
      <c r="AJ53" s="228"/>
      <c r="AK53" s="228"/>
      <c r="AL53" s="228"/>
      <c r="AM53" s="228"/>
      <c r="AN53" s="227"/>
      <c r="AO53" s="228"/>
      <c r="AP53" s="228"/>
      <c r="AQ53" s="228"/>
      <c r="AR53" s="228"/>
      <c r="AS53" s="227"/>
      <c r="AT53" s="229"/>
      <c r="AU53" s="229"/>
      <c r="AV53" s="229"/>
      <c r="AW53" s="230"/>
    </row>
    <row r="54" spans="2:49" ht="13.8" thickTop="1">
      <c r="B54" s="108" t="s">
        <v>241</v>
      </c>
      <c r="C54" s="62" t="s">
        <v>24</v>
      </c>
      <c r="D54" s="231"/>
      <c r="E54" s="232"/>
      <c r="F54" s="232"/>
      <c r="G54" s="232"/>
      <c r="H54" s="232"/>
      <c r="I54" s="231"/>
      <c r="J54" s="231"/>
      <c r="K54" s="232"/>
      <c r="L54" s="232"/>
      <c r="M54" s="232"/>
      <c r="N54" s="232"/>
      <c r="O54" s="231"/>
      <c r="P54" s="231"/>
      <c r="Q54" s="232"/>
      <c r="R54" s="232"/>
      <c r="S54" s="232"/>
      <c r="T54" s="232"/>
      <c r="U54" s="231"/>
      <c r="V54" s="232"/>
      <c r="W54" s="232"/>
      <c r="X54" s="231"/>
      <c r="Y54" s="232"/>
      <c r="Z54" s="232"/>
      <c r="AA54" s="231"/>
      <c r="AB54" s="232"/>
      <c r="AC54" s="232"/>
      <c r="AD54" s="231"/>
      <c r="AE54" s="233"/>
      <c r="AF54" s="233"/>
      <c r="AG54" s="233"/>
      <c r="AH54" s="234"/>
      <c r="AI54" s="231"/>
      <c r="AJ54" s="233"/>
      <c r="AK54" s="233"/>
      <c r="AL54" s="233"/>
      <c r="AM54" s="234"/>
      <c r="AN54" s="231"/>
      <c r="AO54" s="232"/>
      <c r="AP54" s="232"/>
      <c r="AQ54" s="232"/>
      <c r="AR54" s="232"/>
      <c r="AS54" s="231"/>
      <c r="AT54" s="235"/>
      <c r="AU54" s="235"/>
      <c r="AV54" s="235"/>
      <c r="AW54" s="236"/>
    </row>
    <row r="55" spans="2:49">
      <c r="B55" s="109" t="s">
        <v>242</v>
      </c>
      <c r="C55" s="63" t="s">
        <v>25</v>
      </c>
      <c r="D55" s="237"/>
      <c r="E55" s="238"/>
      <c r="F55" s="238"/>
      <c r="G55" s="238"/>
      <c r="H55" s="238"/>
      <c r="I55" s="237"/>
      <c r="J55" s="237"/>
      <c r="K55" s="238"/>
      <c r="L55" s="238"/>
      <c r="M55" s="238"/>
      <c r="N55" s="238"/>
      <c r="O55" s="237"/>
      <c r="P55" s="237"/>
      <c r="Q55" s="238"/>
      <c r="R55" s="238"/>
      <c r="S55" s="238"/>
      <c r="T55" s="238"/>
      <c r="U55" s="237"/>
      <c r="V55" s="238"/>
      <c r="W55" s="238"/>
      <c r="X55" s="237"/>
      <c r="Y55" s="238"/>
      <c r="Z55" s="238"/>
      <c r="AA55" s="237"/>
      <c r="AB55" s="238"/>
      <c r="AC55" s="238"/>
      <c r="AD55" s="237"/>
      <c r="AE55" s="239"/>
      <c r="AF55" s="239"/>
      <c r="AG55" s="239"/>
      <c r="AH55" s="240"/>
      <c r="AI55" s="237"/>
      <c r="AJ55" s="239"/>
      <c r="AK55" s="239"/>
      <c r="AL55" s="239"/>
      <c r="AM55" s="240"/>
      <c r="AN55" s="237"/>
      <c r="AO55" s="238"/>
      <c r="AP55" s="238"/>
      <c r="AQ55" s="238"/>
      <c r="AR55" s="238"/>
      <c r="AS55" s="237"/>
      <c r="AT55" s="241"/>
      <c r="AU55" s="241"/>
      <c r="AV55" s="241"/>
      <c r="AW55" s="242"/>
    </row>
    <row r="56" spans="2:49">
      <c r="B56" s="109" t="s">
        <v>243</v>
      </c>
      <c r="C56" s="63" t="s">
        <v>26</v>
      </c>
      <c r="D56" s="243"/>
      <c r="E56" s="244"/>
      <c r="F56" s="244"/>
      <c r="G56" s="244"/>
      <c r="H56" s="244"/>
      <c r="I56" s="243"/>
      <c r="J56" s="237"/>
      <c r="K56" s="238"/>
      <c r="L56" s="238"/>
      <c r="M56" s="238"/>
      <c r="N56" s="238"/>
      <c r="O56" s="237"/>
      <c r="P56" s="237"/>
      <c r="Q56" s="238"/>
      <c r="R56" s="238"/>
      <c r="S56" s="238"/>
      <c r="T56" s="238"/>
      <c r="U56" s="243"/>
      <c r="V56" s="244"/>
      <c r="W56" s="244"/>
      <c r="X56" s="237"/>
      <c r="Y56" s="238"/>
      <c r="Z56" s="238"/>
      <c r="AA56" s="237"/>
      <c r="AB56" s="238"/>
      <c r="AC56" s="238"/>
      <c r="AD56" s="237"/>
      <c r="AE56" s="239"/>
      <c r="AF56" s="239"/>
      <c r="AG56" s="239"/>
      <c r="AH56" s="240"/>
      <c r="AI56" s="237"/>
      <c r="AJ56" s="239"/>
      <c r="AK56" s="239"/>
      <c r="AL56" s="239"/>
      <c r="AM56" s="240"/>
      <c r="AN56" s="243"/>
      <c r="AO56" s="244"/>
      <c r="AP56" s="244"/>
      <c r="AQ56" s="244"/>
      <c r="AR56" s="244"/>
      <c r="AS56" s="237"/>
      <c r="AT56" s="241"/>
      <c r="AU56" s="241"/>
      <c r="AV56" s="241"/>
      <c r="AW56" s="242"/>
    </row>
    <row r="57" spans="2:49">
      <c r="B57" s="109" t="s">
        <v>244</v>
      </c>
      <c r="C57" s="63" t="s">
        <v>27</v>
      </c>
      <c r="D57" s="237"/>
      <c r="E57" s="238"/>
      <c r="F57" s="238"/>
      <c r="G57" s="238"/>
      <c r="H57" s="238"/>
      <c r="I57" s="237"/>
      <c r="J57" s="237"/>
      <c r="K57" s="238"/>
      <c r="L57" s="238"/>
      <c r="M57" s="238"/>
      <c r="N57" s="238"/>
      <c r="O57" s="237"/>
      <c r="P57" s="237"/>
      <c r="Q57" s="238"/>
      <c r="R57" s="238"/>
      <c r="S57" s="238"/>
      <c r="T57" s="238"/>
      <c r="U57" s="237"/>
      <c r="V57" s="238"/>
      <c r="W57" s="238"/>
      <c r="X57" s="237"/>
      <c r="Y57" s="238"/>
      <c r="Z57" s="238"/>
      <c r="AA57" s="237"/>
      <c r="AB57" s="238"/>
      <c r="AC57" s="238"/>
      <c r="AD57" s="237"/>
      <c r="AE57" s="239"/>
      <c r="AF57" s="239"/>
      <c r="AG57" s="239"/>
      <c r="AH57" s="240"/>
      <c r="AI57" s="237"/>
      <c r="AJ57" s="239"/>
      <c r="AK57" s="239"/>
      <c r="AL57" s="239"/>
      <c r="AM57" s="240"/>
      <c r="AN57" s="237"/>
      <c r="AO57" s="238"/>
      <c r="AP57" s="238"/>
      <c r="AQ57" s="238"/>
      <c r="AR57" s="238"/>
      <c r="AS57" s="237"/>
      <c r="AT57" s="241"/>
      <c r="AU57" s="241"/>
      <c r="AV57" s="241"/>
      <c r="AW57" s="242"/>
    </row>
    <row r="58" spans="2:49">
      <c r="B58" s="109" t="s">
        <v>245</v>
      </c>
      <c r="C58" s="63"/>
      <c r="D58" s="245">
        <f>D$57/12</f>
        <v>0</v>
      </c>
      <c r="E58" s="246">
        <f t="shared" ref="E58:AC58" si="0">E$57/12</f>
        <v>0</v>
      </c>
      <c r="F58" s="246">
        <f t="shared" si="0"/>
        <v>0</v>
      </c>
      <c r="G58" s="246">
        <f t="shared" si="0"/>
        <v>0</v>
      </c>
      <c r="H58" s="246">
        <f t="shared" si="0"/>
        <v>0</v>
      </c>
      <c r="I58" s="245">
        <f t="shared" si="0"/>
        <v>0</v>
      </c>
      <c r="J58" s="245">
        <f t="shared" si="0"/>
        <v>0</v>
      </c>
      <c r="K58" s="246">
        <f t="shared" si="0"/>
        <v>0</v>
      </c>
      <c r="L58" s="246">
        <f t="shared" si="0"/>
        <v>0</v>
      </c>
      <c r="M58" s="246">
        <f t="shared" si="0"/>
        <v>0</v>
      </c>
      <c r="N58" s="246">
        <f t="shared" si="0"/>
        <v>0</v>
      </c>
      <c r="O58" s="245">
        <f t="shared" si="0"/>
        <v>0</v>
      </c>
      <c r="P58" s="245">
        <f t="shared" si="0"/>
        <v>0</v>
      </c>
      <c r="Q58" s="246">
        <f t="shared" si="0"/>
        <v>0</v>
      </c>
      <c r="R58" s="246">
        <f t="shared" si="0"/>
        <v>0</v>
      </c>
      <c r="S58" s="246">
        <f t="shared" si="0"/>
        <v>0</v>
      </c>
      <c r="T58" s="246">
        <f t="shared" si="0"/>
        <v>0</v>
      </c>
      <c r="U58" s="245">
        <f t="shared" si="0"/>
        <v>0</v>
      </c>
      <c r="V58" s="246">
        <f t="shared" si="0"/>
        <v>0</v>
      </c>
      <c r="W58" s="246">
        <f t="shared" si="0"/>
        <v>0</v>
      </c>
      <c r="X58" s="245">
        <f t="shared" si="0"/>
        <v>0</v>
      </c>
      <c r="Y58" s="246">
        <f t="shared" si="0"/>
        <v>0</v>
      </c>
      <c r="Z58" s="246">
        <f t="shared" si="0"/>
        <v>0</v>
      </c>
      <c r="AA58" s="245">
        <f t="shared" si="0"/>
        <v>0</v>
      </c>
      <c r="AB58" s="246">
        <f t="shared" si="0"/>
        <v>0</v>
      </c>
      <c r="AC58" s="246">
        <f t="shared" si="0"/>
        <v>0</v>
      </c>
      <c r="AD58" s="245"/>
      <c r="AE58" s="247"/>
      <c r="AF58" s="247"/>
      <c r="AG58" s="247"/>
      <c r="AH58" s="248"/>
      <c r="AI58" s="245"/>
      <c r="AJ58" s="247"/>
      <c r="AK58" s="247"/>
      <c r="AL58" s="247"/>
      <c r="AM58" s="248"/>
      <c r="AN58" s="245">
        <f t="shared" ref="AN58:AV58" si="1">AN$57/12</f>
        <v>0</v>
      </c>
      <c r="AO58" s="246">
        <f t="shared" si="1"/>
        <v>0</v>
      </c>
      <c r="AP58" s="246">
        <f t="shared" si="1"/>
        <v>0</v>
      </c>
      <c r="AQ58" s="246">
        <f t="shared" si="1"/>
        <v>0</v>
      </c>
      <c r="AR58" s="246">
        <f t="shared" si="1"/>
        <v>0</v>
      </c>
      <c r="AS58" s="245">
        <f t="shared" si="1"/>
        <v>0</v>
      </c>
      <c r="AT58" s="249">
        <f t="shared" si="1"/>
        <v>0</v>
      </c>
      <c r="AU58" s="249">
        <f t="shared" si="1"/>
        <v>0</v>
      </c>
      <c r="AV58" s="249">
        <f t="shared" si="1"/>
        <v>0</v>
      </c>
      <c r="AW58" s="242"/>
    </row>
    <row r="59" spans="2:49" ht="16.8">
      <c r="B59" s="104" t="s">
        <v>246</v>
      </c>
      <c r="C59" s="65" t="s">
        <v>23</v>
      </c>
      <c r="D59" s="250"/>
      <c r="E59" s="251"/>
      <c r="F59" s="251"/>
      <c r="G59" s="251"/>
      <c r="H59" s="251"/>
      <c r="I59" s="250"/>
      <c r="J59" s="250"/>
      <c r="K59" s="251"/>
      <c r="L59" s="251"/>
      <c r="M59" s="251"/>
      <c r="N59" s="251"/>
      <c r="O59" s="250"/>
      <c r="P59" s="250"/>
      <c r="Q59" s="251"/>
      <c r="R59" s="251"/>
      <c r="S59" s="251"/>
      <c r="T59" s="251"/>
      <c r="U59" s="250"/>
      <c r="V59" s="251"/>
      <c r="W59" s="251"/>
      <c r="X59" s="250"/>
      <c r="Y59" s="251"/>
      <c r="Z59" s="251"/>
      <c r="AA59" s="250"/>
      <c r="AB59" s="251"/>
      <c r="AC59" s="251"/>
      <c r="AD59" s="250"/>
      <c r="AE59" s="251"/>
      <c r="AF59" s="251"/>
      <c r="AG59" s="251"/>
      <c r="AH59" s="251"/>
      <c r="AI59" s="250"/>
      <c r="AJ59" s="251"/>
      <c r="AK59" s="251"/>
      <c r="AL59" s="251"/>
      <c r="AM59" s="251"/>
      <c r="AN59" s="250"/>
      <c r="AO59" s="251"/>
      <c r="AP59" s="251"/>
      <c r="AQ59" s="251"/>
      <c r="AR59" s="251"/>
      <c r="AS59" s="250"/>
      <c r="AT59" s="252"/>
      <c r="AU59" s="252"/>
      <c r="AV59" s="253"/>
      <c r="AW59" s="254"/>
    </row>
    <row r="60" spans="2:49" ht="16.8" customHeight="1" thickBot="1">
      <c r="B60" s="117" t="s">
        <v>272</v>
      </c>
      <c r="C60" s="118" t="s">
        <v>39</v>
      </c>
      <c r="D60" s="255"/>
      <c r="E60" s="256"/>
      <c r="F60" s="256"/>
      <c r="G60" s="256"/>
      <c r="H60" s="256"/>
      <c r="I60" s="255"/>
      <c r="J60" s="255"/>
      <c r="K60" s="256"/>
      <c r="L60" s="256"/>
      <c r="M60" s="256"/>
      <c r="N60" s="256"/>
      <c r="O60" s="255"/>
      <c r="P60" s="255"/>
      <c r="Q60" s="256"/>
      <c r="R60" s="256"/>
      <c r="S60" s="256"/>
      <c r="T60" s="256"/>
      <c r="U60" s="255"/>
      <c r="V60" s="256"/>
      <c r="W60" s="256"/>
      <c r="X60" s="255"/>
      <c r="Y60" s="256"/>
      <c r="Z60" s="256"/>
      <c r="AA60" s="255"/>
      <c r="AB60" s="256"/>
      <c r="AC60" s="256"/>
      <c r="AD60" s="255"/>
      <c r="AE60" s="256"/>
      <c r="AF60" s="256"/>
      <c r="AG60" s="256"/>
      <c r="AH60" s="256"/>
      <c r="AI60" s="255"/>
      <c r="AJ60" s="256"/>
      <c r="AK60" s="256"/>
      <c r="AL60" s="256"/>
      <c r="AM60" s="256"/>
      <c r="AN60" s="255"/>
      <c r="AO60" s="256"/>
      <c r="AP60" s="256"/>
      <c r="AQ60" s="256"/>
      <c r="AR60" s="256"/>
      <c r="AS60" s="255"/>
      <c r="AT60" s="257"/>
      <c r="AU60" s="257"/>
      <c r="AV60" s="257"/>
      <c r="AW60" s="258"/>
    </row>
    <row r="61" spans="2:49">
      <c r="D61" s="6"/>
      <c r="E61" s="6"/>
      <c r="F61" s="25"/>
      <c r="G61" s="6"/>
      <c r="H61" s="6"/>
      <c r="I61" s="6"/>
      <c r="J61" s="6"/>
      <c r="K61" s="6"/>
      <c r="L61" s="25"/>
      <c r="M61" s="6"/>
      <c r="N61" s="6"/>
      <c r="O61" s="6"/>
      <c r="P61" s="6"/>
      <c r="Q61" s="6"/>
      <c r="R61" s="25"/>
      <c r="S61" s="6"/>
      <c r="T61" s="6"/>
      <c r="U61" s="6"/>
      <c r="V61" s="6"/>
      <c r="W61" s="25"/>
      <c r="X61" s="6"/>
      <c r="Y61" s="6"/>
      <c r="Z61" s="25"/>
      <c r="AA61" s="6"/>
      <c r="AB61" s="6"/>
      <c r="AC61" s="25"/>
      <c r="AD61" s="25"/>
      <c r="AE61" s="6"/>
      <c r="AF61" s="25"/>
      <c r="AG61" s="6"/>
      <c r="AH61" s="6"/>
      <c r="AI61" s="6"/>
      <c r="AJ61" s="6"/>
      <c r="AK61" s="25"/>
      <c r="AL61" s="6"/>
      <c r="AM61" s="6"/>
      <c r="AN61" s="6"/>
      <c r="AO61" s="6"/>
      <c r="AP61" s="25"/>
      <c r="AQ61" s="6"/>
      <c r="AR61" s="6"/>
      <c r="AS61" s="6"/>
      <c r="AT61" s="6"/>
      <c r="AU61" s="6"/>
    </row>
    <row r="62" spans="2:49"/>
    <row r="63" spans="2:49"/>
    <row r="64" spans="2:49"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row r="185"/>
  </sheetData>
  <sheetProtection selectLockedCells="1"/>
  <dataConsolidate/>
  <phoneticPr fontId="23" type="noConversion"/>
  <conditionalFormatting sqref="AS48:AS51 D25:AD28 D30:AD32 D34:AD35 D37:AD41 D43:AD46 D48:AD51">
    <cfRule type="cellIs" dxfId="587" priority="37" stopIfTrue="1" operator="lessThan">
      <formula>0</formula>
    </cfRule>
  </conditionalFormatting>
  <conditionalFormatting sqref="G54:I55 G57:I57 D57 D54:D55 G7:I7 E13:F15 D6:D10 D13:D21">
    <cfRule type="cellIs" dxfId="586" priority="99" stopIfTrue="1" operator="lessThan">
      <formula>0</formula>
    </cfRule>
  </conditionalFormatting>
  <conditionalFormatting sqref="AI34:AI35">
    <cfRule type="cellIs" dxfId="585" priority="54" stopIfTrue="1" operator="lessThan">
      <formula>0</formula>
    </cfRule>
  </conditionalFormatting>
  <conditionalFormatting sqref="AQ54:AR55 AQ57:AR57 AN57 AN54:AN55">
    <cfRule type="cellIs" dxfId="584" priority="4" stopIfTrue="1" operator="lessThan">
      <formula>0</formula>
    </cfRule>
  </conditionalFormatting>
  <conditionalFormatting sqref="M7:O7 J6:J10">
    <cfRule type="cellIs" dxfId="583" priority="96" stopIfTrue="1" operator="lessThan">
      <formula>0</formula>
    </cfRule>
  </conditionalFormatting>
  <conditionalFormatting sqref="S7:T7 P6:P10">
    <cfRule type="cellIs" dxfId="582" priority="94" stopIfTrue="1" operator="lessThan">
      <formula>0</formula>
    </cfRule>
  </conditionalFormatting>
  <conditionalFormatting sqref="U6:U10">
    <cfRule type="cellIs" dxfId="581" priority="93" stopIfTrue="1" operator="lessThan">
      <formula>0</formula>
    </cfRule>
  </conditionalFormatting>
  <conditionalFormatting sqref="X6:X10">
    <cfRule type="cellIs" dxfId="580" priority="92" stopIfTrue="1" operator="lessThan">
      <formula>0</formula>
    </cfRule>
  </conditionalFormatting>
  <conditionalFormatting sqref="AA6:AA10">
    <cfRule type="cellIs" dxfId="579" priority="91" stopIfTrue="1" operator="lessThan">
      <formula>0</formula>
    </cfRule>
  </conditionalFormatting>
  <conditionalFormatting sqref="AD6:AD10">
    <cfRule type="cellIs" dxfId="578" priority="90" stopIfTrue="1" operator="lessThan">
      <formula>0</formula>
    </cfRule>
  </conditionalFormatting>
  <conditionalFormatting sqref="AI7:AI10">
    <cfRule type="cellIs" dxfId="577" priority="89" stopIfTrue="1" operator="lessThan">
      <formula>0</formula>
    </cfRule>
  </conditionalFormatting>
  <conditionalFormatting sqref="AT6:AT10">
    <cfRule type="cellIs" dxfId="576" priority="86" stopIfTrue="1" operator="lessThan">
      <formula>0</formula>
    </cfRule>
  </conditionalFormatting>
  <conditionalFormatting sqref="AS6:AS10">
    <cfRule type="cellIs" dxfId="575" priority="87" stopIfTrue="1" operator="lessThan">
      <formula>0</formula>
    </cfRule>
  </conditionalFormatting>
  <conditionalFormatting sqref="AU6:AU10">
    <cfRule type="cellIs" dxfId="574" priority="85" stopIfTrue="1" operator="lessThan">
      <formula>0</formula>
    </cfRule>
  </conditionalFormatting>
  <conditionalFormatting sqref="I13:I15">
    <cfRule type="cellIs" dxfId="573" priority="84" stopIfTrue="1" operator="lessThan">
      <formula>0</formula>
    </cfRule>
  </conditionalFormatting>
  <conditionalFormatting sqref="K13:L15 J13:J21">
    <cfRule type="cellIs" dxfId="572" priority="83" stopIfTrue="1" operator="lessThan">
      <formula>0</formula>
    </cfRule>
  </conditionalFormatting>
  <conditionalFormatting sqref="O13:O15">
    <cfRule type="cellIs" dxfId="571" priority="82" stopIfTrue="1" operator="lessThan">
      <formula>0</formula>
    </cfRule>
  </conditionalFormatting>
  <conditionalFormatting sqref="V13:V15 U13:U21">
    <cfRule type="cellIs" dxfId="570" priority="80" stopIfTrue="1" operator="lessThan">
      <formula>0</formula>
    </cfRule>
  </conditionalFormatting>
  <conditionalFormatting sqref="W13:W15">
    <cfRule type="cellIs" dxfId="569" priority="79" stopIfTrue="1" operator="lessThan">
      <formula>0</formula>
    </cfRule>
  </conditionalFormatting>
  <conditionalFormatting sqref="Y13:Y15 X13:X21">
    <cfRule type="cellIs" dxfId="568" priority="78" stopIfTrue="1" operator="lessThan">
      <formula>0</formula>
    </cfRule>
  </conditionalFormatting>
  <conditionalFormatting sqref="Z13:Z15">
    <cfRule type="cellIs" dxfId="567" priority="77" stopIfTrue="1" operator="lessThan">
      <formula>0</formula>
    </cfRule>
  </conditionalFormatting>
  <conditionalFormatting sqref="AB13:AB15 AA13:AA21">
    <cfRule type="cellIs" dxfId="566" priority="76" stopIfTrue="1" operator="lessThan">
      <formula>0</formula>
    </cfRule>
  </conditionalFormatting>
  <conditionalFormatting sqref="AC13:AC15">
    <cfRule type="cellIs" dxfId="565" priority="75" stopIfTrue="1" operator="lessThan">
      <formula>0</formula>
    </cfRule>
  </conditionalFormatting>
  <conditionalFormatting sqref="AD13:AD21">
    <cfRule type="cellIs" dxfId="564" priority="74" stopIfTrue="1" operator="lessThan">
      <formula>0</formula>
    </cfRule>
  </conditionalFormatting>
  <conditionalFormatting sqref="AI13:AI21">
    <cfRule type="cellIs" dxfId="563" priority="73" stopIfTrue="1" operator="lessThan">
      <formula>0</formula>
    </cfRule>
  </conditionalFormatting>
  <conditionalFormatting sqref="AT13:AT21">
    <cfRule type="cellIs" dxfId="562" priority="70" stopIfTrue="1" operator="lessThan">
      <formula>0</formula>
    </cfRule>
  </conditionalFormatting>
  <conditionalFormatting sqref="AS13:AS21">
    <cfRule type="cellIs" dxfId="561" priority="71" stopIfTrue="1" operator="lessThan">
      <formula>0</formula>
    </cfRule>
  </conditionalFormatting>
  <conditionalFormatting sqref="AU13:AU21">
    <cfRule type="cellIs" dxfId="560" priority="69" stopIfTrue="1" operator="lessThan">
      <formula>0</formula>
    </cfRule>
  </conditionalFormatting>
  <conditionalFormatting sqref="AI25:AI28">
    <cfRule type="cellIs" dxfId="559" priority="56" stopIfTrue="1" operator="lessThan">
      <formula>0</formula>
    </cfRule>
  </conditionalFormatting>
  <conditionalFormatting sqref="AI30:AI32">
    <cfRule type="cellIs" dxfId="558" priority="55" stopIfTrue="1" operator="lessThan">
      <formula>0</formula>
    </cfRule>
  </conditionalFormatting>
  <conditionalFormatting sqref="AN25:AR28">
    <cfRule type="cellIs" dxfId="557" priority="53" stopIfTrue="1" operator="lessThan">
      <formula>0</formula>
    </cfRule>
  </conditionalFormatting>
  <conditionalFormatting sqref="AN30:AR32">
    <cfRule type="cellIs" dxfId="556" priority="52" stopIfTrue="1" operator="lessThan">
      <formula>0</formula>
    </cfRule>
  </conditionalFormatting>
  <conditionalFormatting sqref="AN34:AR35">
    <cfRule type="cellIs" dxfId="555" priority="51" stopIfTrue="1" operator="lessThan">
      <formula>0</formula>
    </cfRule>
  </conditionalFormatting>
  <conditionalFormatting sqref="AS25:AV26 AS27:AU27">
    <cfRule type="cellIs" dxfId="554" priority="50" stopIfTrue="1" operator="lessThan">
      <formula>0</formula>
    </cfRule>
  </conditionalFormatting>
  <conditionalFormatting sqref="AS28:AV28">
    <cfRule type="cellIs" dxfId="553" priority="49" stopIfTrue="1" operator="lessThan">
      <formula>0</formula>
    </cfRule>
  </conditionalFormatting>
  <conditionalFormatting sqref="AS30:AV32">
    <cfRule type="cellIs" dxfId="552" priority="48" stopIfTrue="1" operator="lessThan">
      <formula>0</formula>
    </cfRule>
  </conditionalFormatting>
  <conditionalFormatting sqref="AI43:AI46">
    <cfRule type="cellIs" dxfId="551" priority="47" stopIfTrue="1" operator="lessThan">
      <formula>0</formula>
    </cfRule>
  </conditionalFormatting>
  <conditionalFormatting sqref="AI48:AI51">
    <cfRule type="cellIs" dxfId="550" priority="46" stopIfTrue="1" operator="lessThan">
      <formula>0</formula>
    </cfRule>
  </conditionalFormatting>
  <conditionalFormatting sqref="AI37:AI41">
    <cfRule type="cellIs" dxfId="549" priority="44" stopIfTrue="1" operator="lessThan">
      <formula>0</formula>
    </cfRule>
  </conditionalFormatting>
  <conditionalFormatting sqref="AN37:AR41">
    <cfRule type="cellIs" dxfId="548" priority="43" stopIfTrue="1" operator="lessThan">
      <formula>0</formula>
    </cfRule>
  </conditionalFormatting>
  <conditionalFormatting sqref="AN43:AR46">
    <cfRule type="cellIs" dxfId="547" priority="42" stopIfTrue="1" operator="lessThan">
      <formula>0</formula>
    </cfRule>
  </conditionalFormatting>
  <conditionalFormatting sqref="AN48:AR51">
    <cfRule type="cellIs" dxfId="546" priority="41" stopIfTrue="1" operator="lessThan">
      <formula>0</formula>
    </cfRule>
  </conditionalFormatting>
  <conditionalFormatting sqref="AS37:AS41">
    <cfRule type="cellIs" dxfId="545" priority="39" stopIfTrue="1" operator="lessThan">
      <formula>0</formula>
    </cfRule>
  </conditionalFormatting>
  <conditionalFormatting sqref="AS43:AS46">
    <cfRule type="cellIs" dxfId="544" priority="38" stopIfTrue="1" operator="lessThan">
      <formula>0</formula>
    </cfRule>
  </conditionalFormatting>
  <conditionalFormatting sqref="AT37:AT41">
    <cfRule type="cellIs" dxfId="543" priority="35" stopIfTrue="1" operator="lessThan">
      <formula>0</formula>
    </cfRule>
  </conditionalFormatting>
  <conditionalFormatting sqref="AT43:AT46">
    <cfRule type="cellIs" dxfId="542" priority="34" stopIfTrue="1" operator="lessThan">
      <formula>0</formula>
    </cfRule>
  </conditionalFormatting>
  <conditionalFormatting sqref="AT48:AT51">
    <cfRule type="cellIs" dxfId="541" priority="33" stopIfTrue="1" operator="lessThan">
      <formula>0</formula>
    </cfRule>
  </conditionalFormatting>
  <conditionalFormatting sqref="AU37:AU41">
    <cfRule type="cellIs" dxfId="540" priority="31" stopIfTrue="1" operator="lessThan">
      <formula>0</formula>
    </cfRule>
  </conditionalFormatting>
  <conditionalFormatting sqref="AU43:AU46">
    <cfRule type="cellIs" dxfId="539" priority="30" stopIfTrue="1" operator="lessThan">
      <formula>0</formula>
    </cfRule>
  </conditionalFormatting>
  <conditionalFormatting sqref="AU48:AU51">
    <cfRule type="cellIs" dxfId="538" priority="29" stopIfTrue="1" operator="lessThan">
      <formula>0</formula>
    </cfRule>
  </conditionalFormatting>
  <conditionalFormatting sqref="AV37:AV41">
    <cfRule type="cellIs" dxfId="537" priority="27" stopIfTrue="1" operator="lessThan">
      <formula>0</formula>
    </cfRule>
  </conditionalFormatting>
  <conditionalFormatting sqref="AV43:AV46">
    <cfRule type="cellIs" dxfId="536" priority="26" stopIfTrue="1" operator="lessThan">
      <formula>0</formula>
    </cfRule>
  </conditionalFormatting>
  <conditionalFormatting sqref="AV48:AV51">
    <cfRule type="cellIs" dxfId="535" priority="25" stopIfTrue="1" operator="lessThan">
      <formula>0</formula>
    </cfRule>
  </conditionalFormatting>
  <conditionalFormatting sqref="AS35:AV35">
    <cfRule type="cellIs" dxfId="534" priority="23" stopIfTrue="1" operator="lessThan">
      <formula>0</formula>
    </cfRule>
  </conditionalFormatting>
  <conditionalFormatting sqref="AV34">
    <cfRule type="cellIs" dxfId="533" priority="22" stopIfTrue="1" operator="lessThan">
      <formula>0</formula>
    </cfRule>
  </conditionalFormatting>
  <conditionalFormatting sqref="AT34">
    <cfRule type="cellIs" dxfId="532" priority="21" stopIfTrue="1" operator="lessThan">
      <formula>0</formula>
    </cfRule>
  </conditionalFormatting>
  <conditionalFormatting sqref="AW59:AW60">
    <cfRule type="cellIs" dxfId="531" priority="20" stopIfTrue="1" operator="lessThan">
      <formula>0</formula>
    </cfRule>
  </conditionalFormatting>
  <conditionalFormatting sqref="M54:O55 J54:J55">
    <cfRule type="cellIs" dxfId="530" priority="19" stopIfTrue="1" operator="lessThan">
      <formula>0</formula>
    </cfRule>
  </conditionalFormatting>
  <conditionalFormatting sqref="M56:O57 J56:J57">
    <cfRule type="cellIs" dxfId="529" priority="17" stopIfTrue="1" operator="lessThan">
      <formula>0</formula>
    </cfRule>
  </conditionalFormatting>
  <conditionalFormatting sqref="S54:U55 P54:P55">
    <cfRule type="cellIs" dxfId="528" priority="15" stopIfTrue="1" operator="lessThan">
      <formula>0</formula>
    </cfRule>
  </conditionalFormatting>
  <conditionalFormatting sqref="V54:W55">
    <cfRule type="cellIs" dxfId="527" priority="14" stopIfTrue="1" operator="lessThan">
      <formula>0</formula>
    </cfRule>
  </conditionalFormatting>
  <conditionalFormatting sqref="S57:U57 P57">
    <cfRule type="cellIs" dxfId="526" priority="13" stopIfTrue="1" operator="lessThan">
      <formula>0</formula>
    </cfRule>
  </conditionalFormatting>
  <conditionalFormatting sqref="V57:W57">
    <cfRule type="cellIs" dxfId="525" priority="12" stopIfTrue="1" operator="lessThan">
      <formula>0</formula>
    </cfRule>
  </conditionalFormatting>
  <conditionalFormatting sqref="S56:T56 P56">
    <cfRule type="cellIs" dxfId="524" priority="11" stopIfTrue="1" operator="lessThan">
      <formula>0</formula>
    </cfRule>
  </conditionalFormatting>
  <conditionalFormatting sqref="X54:X55">
    <cfRule type="cellIs" dxfId="523" priority="10" stopIfTrue="1" operator="lessThan">
      <formula>0</formula>
    </cfRule>
  </conditionalFormatting>
  <conditionalFormatting sqref="X57">
    <cfRule type="cellIs" dxfId="522" priority="9" stopIfTrue="1" operator="lessThan">
      <formula>0</formula>
    </cfRule>
  </conditionalFormatting>
  <conditionalFormatting sqref="X56">
    <cfRule type="cellIs" dxfId="521" priority="8" stopIfTrue="1" operator="lessThan">
      <formula>0</formula>
    </cfRule>
  </conditionalFormatting>
  <conditionalFormatting sqref="AA54:AA55">
    <cfRule type="cellIs" dxfId="520" priority="7" stopIfTrue="1" operator="lessThan">
      <formula>0</formula>
    </cfRule>
  </conditionalFormatting>
  <conditionalFormatting sqref="AA57">
    <cfRule type="cellIs" dxfId="519" priority="6" stopIfTrue="1" operator="lessThan">
      <formula>0</formula>
    </cfRule>
  </conditionalFormatting>
  <conditionalFormatting sqref="AA56">
    <cfRule type="cellIs" dxfId="518" priority="5" stopIfTrue="1" operator="lessThan">
      <formula>0</formula>
    </cfRule>
  </conditionalFormatting>
  <conditionalFormatting sqref="Q13:R15 P13:P21">
    <cfRule type="cellIs" dxfId="517" priority="81" stopIfTrue="1" operator="lessThan">
      <formula>0</formula>
    </cfRule>
  </conditionalFormatting>
  <conditionalFormatting sqref="AQ7:AR7 AO13:AP15 AN6:AN10 AN13:AN21">
    <cfRule type="cellIs" dxfId="516" priority="3" stopIfTrue="1" operator="lessThan">
      <formula>0</formula>
    </cfRule>
  </conditionalFormatting>
  <conditionalFormatting sqref="AU34">
    <cfRule type="cellIs" dxfId="515" priority="2" stopIfTrue="1" operator="lessThan">
      <formula>0</formula>
    </cfRule>
  </conditionalFormatting>
  <conditionalFormatting sqref="AI6">
    <cfRule type="cellIs" dxfId="514" priority="1" stopIfTrue="1" operator="lessThan">
      <formula>0</formula>
    </cfRule>
  </conditionalFormatting>
  <dataValidations count="3">
    <dataValidation allowBlank="1" showInputMessage="1" showErrorMessage="1" prompt="Contains a formula" sqref="AN58:AV58 D58:AD58 D22:AD22 D12:AD12 D5:AD5 AN5:AU5 AN12:AU12 AN22:AU22 AI12 AI5 AI22 AI58"/>
    <dataValidation allowBlank="1" showInputMessage="1" showErrorMessage="1" prompt="Accepts input from user" sqref="Q6:T7 V6:W7 Y6:Z7 AB6:AC7 AO6:AR7 AV25:AV26 AV28 AT34:AV35 AV54:AV57 AW59:AW60 X56:AD56 J56:T56 D13:D21 E13:F15 I13:I15 E6:I7 J13:J21 K13:L15 O13:O15 K6:O7 P13:P21 Q13:R15 U13:U21 V13:W15 X13:X21 Y13:Z15 AA13:AA21 AB13:AC15 AI25:AI28 AI30:AI32 AI34:AI35 AI37:AI41 AI43:AI46 AI48:AI51 AD6:AD10 AI6:AI10 AN13:AN21 AO13:AP15 AS13:AU21 AN25:AU28 AN30:AV32 AN37:AV41 AN43:AV46 AN48:AU51 AN54:AU55 AN57:AU57 AN34:AR35 AS35 D6:D10 J6:J10 P6:P10 U6:U10 X6:X10 AA6:AA10 AN6:AN10 AS6:AU10 D25:AD28 D30:AD32 D34:AD35 D37:AD41 D43:AD46 D48:AD51 D54:AD55 D57:AD57 AD13:AD21 AI13:AI21 AI54:AI57 AV48:AV52"/>
    <dataValidation allowBlank="1" showInputMessage="1" showErrorMessage="1" prompt="Does not accept input from user" sqref="E8:I11 D11 E16:I21 G13:H15 K8:O11 J11 K16:O21 M13:N15 D56:I56 Q8:T11 P11 Q16:T21 S13:T15 V8:W11 U11 V16:W21 Y16:Z21 Y8:Z11 X11 U56:W56 AB16:AC21 AB8:AC11 AA11 AD11 AI4 AI23:AI24 AI29 AI33 AI36 AI42 AI47 AI52:AI53 AI59:AI60 AI11 AO8:AR11 AN11 AO16:AR21 AQ13:AR15 AN4:AU4 AS11:AU11 AN23:AU24 AN52:AU53 AN56:AU56 AV4:AW24 AV27 AN29:AV29 AN33:AV33 AN36:AV36 AN42:AV42 AN47:AV47 AV53 AN59:AV60 AS34 D59:AD60 D23:AD24 D29:AD29 D33:AD33 D36:AD36 D42:AD42 D47:AD47 D52:AD53 D4:AD4 AW25:AW58 AE4:AH60 AJ4:AM6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pageSetUpPr fitToPage="1"/>
  </sheetPr>
  <dimension ref="A1:AZ62"/>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3.2" zeroHeight="1"/>
  <cols>
    <col min="1" max="1" width="14.33203125" style="5" hidden="1" customWidth="1"/>
    <col min="2" max="2" width="74.109375" style="3" customWidth="1"/>
    <col min="3" max="3" width="13.44140625" style="3" customWidth="1"/>
    <col min="4" max="5" width="20.44140625" style="3" customWidth="1"/>
    <col min="6" max="6" width="20.44140625" style="5" customWidth="1"/>
    <col min="7" max="11" width="20.44140625" style="3" customWidth="1"/>
    <col min="12" max="12" width="20.44140625" style="5" customWidth="1"/>
    <col min="13" max="17" width="20.44140625" style="3" customWidth="1"/>
    <col min="18" max="18" width="20.44140625" style="5" customWidth="1"/>
    <col min="19" max="20" width="20.44140625" style="3" customWidth="1"/>
    <col min="21" max="22" width="20.5546875" style="3" customWidth="1"/>
    <col min="23" max="23" width="20.5546875" style="5" customWidth="1"/>
    <col min="24" max="25" width="20.5546875" style="3" customWidth="1"/>
    <col min="26" max="26" width="20.5546875" style="5" customWidth="1"/>
    <col min="27" max="28" width="20.5546875" style="3" customWidth="1"/>
    <col min="29" max="29" width="20.5546875" style="5" customWidth="1"/>
    <col min="30" max="31" width="20.44140625" style="3" customWidth="1"/>
    <col min="32" max="32" width="20.44140625" style="5" customWidth="1"/>
    <col min="33" max="36" width="20.44140625" style="3" customWidth="1"/>
    <col min="37" max="37" width="20.44140625" style="5" customWidth="1"/>
    <col min="38" max="41" width="20.44140625" style="3" customWidth="1"/>
    <col min="42" max="42" width="20.44140625" style="5" customWidth="1"/>
    <col min="43" max="49" width="20.44140625" style="3" customWidth="1"/>
    <col min="50" max="52" width="9.44140625" style="3" customWidth="1"/>
    <col min="53" max="16384" width="9.44140625" style="3" hidden="1"/>
  </cols>
  <sheetData>
    <row r="1" spans="2:49" ht="19.8" thickBot="1">
      <c r="B1" s="92" t="s">
        <v>305</v>
      </c>
    </row>
    <row r="2" spans="2:49" ht="13.8" thickBot="1"/>
    <row r="3" spans="2:49" s="5" customFormat="1" ht="83.4" thickBot="1">
      <c r="B3" s="111" t="s">
        <v>306</v>
      </c>
      <c r="C3" s="112" t="s">
        <v>192</v>
      </c>
      <c r="D3" s="113" t="s">
        <v>505</v>
      </c>
      <c r="E3" s="114" t="s">
        <v>485</v>
      </c>
      <c r="F3" s="114" t="s">
        <v>486</v>
      </c>
      <c r="G3" s="114" t="s">
        <v>356</v>
      </c>
      <c r="H3" s="114" t="s">
        <v>357</v>
      </c>
      <c r="I3" s="113" t="s">
        <v>487</v>
      </c>
      <c r="J3" s="113" t="s">
        <v>506</v>
      </c>
      <c r="K3" s="114" t="s">
        <v>488</v>
      </c>
      <c r="L3" s="114" t="s">
        <v>489</v>
      </c>
      <c r="M3" s="114" t="s">
        <v>358</v>
      </c>
      <c r="N3" s="114" t="s">
        <v>359</v>
      </c>
      <c r="O3" s="113" t="s">
        <v>490</v>
      </c>
      <c r="P3" s="113" t="s">
        <v>507</v>
      </c>
      <c r="Q3" s="114" t="s">
        <v>491</v>
      </c>
      <c r="R3" s="114" t="s">
        <v>492</v>
      </c>
      <c r="S3" s="114" t="s">
        <v>360</v>
      </c>
      <c r="T3" s="114" t="s">
        <v>361</v>
      </c>
      <c r="U3" s="113" t="s">
        <v>508</v>
      </c>
      <c r="V3" s="114" t="s">
        <v>493</v>
      </c>
      <c r="W3" s="114" t="s">
        <v>494</v>
      </c>
      <c r="X3" s="113" t="s">
        <v>509</v>
      </c>
      <c r="Y3" s="114" t="s">
        <v>495</v>
      </c>
      <c r="Z3" s="114" t="s">
        <v>496</v>
      </c>
      <c r="AA3" s="113" t="s">
        <v>510</v>
      </c>
      <c r="AB3" s="114" t="s">
        <v>497</v>
      </c>
      <c r="AC3" s="114" t="s">
        <v>498</v>
      </c>
      <c r="AD3" s="113" t="s">
        <v>511</v>
      </c>
      <c r="AE3" s="114" t="s">
        <v>499</v>
      </c>
      <c r="AF3" s="114" t="s">
        <v>500</v>
      </c>
      <c r="AG3" s="114" t="s">
        <v>362</v>
      </c>
      <c r="AH3" s="114" t="s">
        <v>363</v>
      </c>
      <c r="AI3" s="113" t="s">
        <v>512</v>
      </c>
      <c r="AJ3" s="114" t="s">
        <v>501</v>
      </c>
      <c r="AK3" s="114" t="s">
        <v>502</v>
      </c>
      <c r="AL3" s="114" t="s">
        <v>364</v>
      </c>
      <c r="AM3" s="114" t="s">
        <v>365</v>
      </c>
      <c r="AN3" s="113" t="s">
        <v>513</v>
      </c>
      <c r="AO3" s="114" t="s">
        <v>503</v>
      </c>
      <c r="AP3" s="114" t="s">
        <v>504</v>
      </c>
      <c r="AQ3" s="114" t="s">
        <v>355</v>
      </c>
      <c r="AR3" s="114" t="s">
        <v>366</v>
      </c>
      <c r="AS3" s="113" t="s">
        <v>514</v>
      </c>
      <c r="AT3" s="115" t="s">
        <v>515</v>
      </c>
      <c r="AU3" s="115" t="s">
        <v>516</v>
      </c>
      <c r="AV3" s="115" t="s">
        <v>517</v>
      </c>
      <c r="AW3" s="116" t="s">
        <v>518</v>
      </c>
    </row>
    <row r="4" spans="2:49" ht="18" thickTop="1" thickBot="1">
      <c r="B4" s="101" t="s">
        <v>193</v>
      </c>
      <c r="C4" s="66"/>
      <c r="D4" s="182"/>
      <c r="E4" s="183"/>
      <c r="F4" s="183"/>
      <c r="G4" s="183"/>
      <c r="H4" s="183"/>
      <c r="I4" s="182"/>
      <c r="J4" s="182"/>
      <c r="K4" s="183"/>
      <c r="L4" s="183"/>
      <c r="M4" s="183"/>
      <c r="N4" s="183"/>
      <c r="O4" s="182"/>
      <c r="P4" s="182"/>
      <c r="Q4" s="183"/>
      <c r="R4" s="183"/>
      <c r="S4" s="183"/>
      <c r="T4" s="183"/>
      <c r="U4" s="182"/>
      <c r="V4" s="183"/>
      <c r="W4" s="183"/>
      <c r="X4" s="182"/>
      <c r="Y4" s="183"/>
      <c r="Z4" s="183"/>
      <c r="AA4" s="182"/>
      <c r="AB4" s="183"/>
      <c r="AC4" s="183"/>
      <c r="AD4" s="182"/>
      <c r="AE4" s="183"/>
      <c r="AF4" s="183"/>
      <c r="AG4" s="183"/>
      <c r="AH4" s="183"/>
      <c r="AI4" s="182"/>
      <c r="AJ4" s="183"/>
      <c r="AK4" s="183"/>
      <c r="AL4" s="183"/>
      <c r="AM4" s="183"/>
      <c r="AN4" s="182"/>
      <c r="AO4" s="183"/>
      <c r="AP4" s="183"/>
      <c r="AQ4" s="183"/>
      <c r="AR4" s="183"/>
      <c r="AS4" s="182"/>
      <c r="AT4" s="184"/>
      <c r="AU4" s="184"/>
      <c r="AV4" s="184"/>
      <c r="AW4" s="185"/>
    </row>
    <row r="5" spans="2:49" ht="13.8" thickTop="1">
      <c r="B5" s="119" t="s">
        <v>247</v>
      </c>
      <c r="C5" s="62"/>
      <c r="D5" s="219"/>
      <c r="E5" s="220"/>
      <c r="F5" s="220"/>
      <c r="G5" s="259"/>
      <c r="H5" s="259"/>
      <c r="I5" s="260"/>
      <c r="J5" s="219"/>
      <c r="K5" s="220"/>
      <c r="L5" s="220"/>
      <c r="M5" s="259"/>
      <c r="N5" s="259"/>
      <c r="O5" s="260"/>
      <c r="P5" s="219"/>
      <c r="Q5" s="220"/>
      <c r="R5" s="220"/>
      <c r="S5" s="259"/>
      <c r="T5" s="259"/>
      <c r="U5" s="219"/>
      <c r="V5" s="220"/>
      <c r="W5" s="220"/>
      <c r="X5" s="219"/>
      <c r="Y5" s="220"/>
      <c r="Z5" s="220"/>
      <c r="AA5" s="219"/>
      <c r="AB5" s="220"/>
      <c r="AC5" s="220"/>
      <c r="AD5" s="219"/>
      <c r="AE5" s="188"/>
      <c r="AF5" s="188"/>
      <c r="AG5" s="188"/>
      <c r="AH5" s="188"/>
      <c r="AI5" s="219"/>
      <c r="AJ5" s="188"/>
      <c r="AK5" s="188"/>
      <c r="AL5" s="188"/>
      <c r="AM5" s="188"/>
      <c r="AN5" s="219"/>
      <c r="AO5" s="220"/>
      <c r="AP5" s="220"/>
      <c r="AQ5" s="259"/>
      <c r="AR5" s="259"/>
      <c r="AS5" s="219"/>
      <c r="AT5" s="221"/>
      <c r="AU5" s="221"/>
      <c r="AV5" s="191"/>
      <c r="AW5" s="192"/>
    </row>
    <row r="6" spans="2:49">
      <c r="B6" s="120" t="s">
        <v>248</v>
      </c>
      <c r="C6" s="63" t="s">
        <v>8</v>
      </c>
      <c r="D6" s="193"/>
      <c r="E6" s="194"/>
      <c r="F6" s="194"/>
      <c r="G6" s="195"/>
      <c r="H6" s="195"/>
      <c r="I6" s="196"/>
      <c r="J6" s="193"/>
      <c r="K6" s="194"/>
      <c r="L6" s="194"/>
      <c r="M6" s="195"/>
      <c r="N6" s="195"/>
      <c r="O6" s="196"/>
      <c r="P6" s="193"/>
      <c r="Q6" s="194"/>
      <c r="R6" s="194"/>
      <c r="S6" s="195"/>
      <c r="T6" s="195"/>
      <c r="U6" s="193"/>
      <c r="V6" s="194"/>
      <c r="W6" s="194"/>
      <c r="X6" s="193"/>
      <c r="Y6" s="194"/>
      <c r="Z6" s="194"/>
      <c r="AA6" s="193"/>
      <c r="AB6" s="194"/>
      <c r="AC6" s="194"/>
      <c r="AD6" s="193"/>
      <c r="AE6" s="205"/>
      <c r="AF6" s="205"/>
      <c r="AG6" s="205"/>
      <c r="AH6" s="205"/>
      <c r="AI6" s="193"/>
      <c r="AJ6" s="205"/>
      <c r="AK6" s="205"/>
      <c r="AL6" s="205"/>
      <c r="AM6" s="205"/>
      <c r="AN6" s="193"/>
      <c r="AO6" s="194"/>
      <c r="AP6" s="194"/>
      <c r="AQ6" s="195"/>
      <c r="AR6" s="195"/>
      <c r="AS6" s="193"/>
      <c r="AT6" s="198"/>
      <c r="AU6" s="198"/>
      <c r="AV6" s="199"/>
      <c r="AW6" s="200"/>
    </row>
    <row r="7" spans="2:49">
      <c r="B7" s="120" t="s">
        <v>249</v>
      </c>
      <c r="C7" s="63" t="s">
        <v>9</v>
      </c>
      <c r="D7" s="193"/>
      <c r="E7" s="194"/>
      <c r="F7" s="194"/>
      <c r="G7" s="195"/>
      <c r="H7" s="195"/>
      <c r="I7" s="196"/>
      <c r="J7" s="193"/>
      <c r="K7" s="194"/>
      <c r="L7" s="194"/>
      <c r="M7" s="195"/>
      <c r="N7" s="195"/>
      <c r="O7" s="196"/>
      <c r="P7" s="193"/>
      <c r="Q7" s="194"/>
      <c r="R7" s="194"/>
      <c r="S7" s="195"/>
      <c r="T7" s="195"/>
      <c r="U7" s="193"/>
      <c r="V7" s="194"/>
      <c r="W7" s="194"/>
      <c r="X7" s="193"/>
      <c r="Y7" s="194"/>
      <c r="Z7" s="194"/>
      <c r="AA7" s="193"/>
      <c r="AB7" s="194"/>
      <c r="AC7" s="194"/>
      <c r="AD7" s="193"/>
      <c r="AE7" s="205"/>
      <c r="AF7" s="205"/>
      <c r="AG7" s="205"/>
      <c r="AH7" s="205"/>
      <c r="AI7" s="193"/>
      <c r="AJ7" s="205"/>
      <c r="AK7" s="205"/>
      <c r="AL7" s="205"/>
      <c r="AM7" s="205"/>
      <c r="AN7" s="193"/>
      <c r="AO7" s="194"/>
      <c r="AP7" s="194"/>
      <c r="AQ7" s="195"/>
      <c r="AR7" s="195"/>
      <c r="AS7" s="193"/>
      <c r="AT7" s="198"/>
      <c r="AU7" s="198"/>
      <c r="AV7" s="199"/>
      <c r="AW7" s="200"/>
    </row>
    <row r="8" spans="2:49">
      <c r="B8" s="121" t="s">
        <v>250</v>
      </c>
      <c r="C8" s="67"/>
      <c r="D8" s="203"/>
      <c r="E8" s="201"/>
      <c r="F8" s="201"/>
      <c r="G8" s="201"/>
      <c r="H8" s="201"/>
      <c r="I8" s="203"/>
      <c r="J8" s="203"/>
      <c r="K8" s="201"/>
      <c r="L8" s="201"/>
      <c r="M8" s="201"/>
      <c r="N8" s="201"/>
      <c r="O8" s="203"/>
      <c r="P8" s="203"/>
      <c r="Q8" s="201"/>
      <c r="R8" s="201"/>
      <c r="S8" s="201"/>
      <c r="T8" s="201"/>
      <c r="U8" s="203"/>
      <c r="V8" s="201"/>
      <c r="W8" s="201"/>
      <c r="X8" s="203"/>
      <c r="Y8" s="201"/>
      <c r="Z8" s="201"/>
      <c r="AA8" s="203"/>
      <c r="AB8" s="201"/>
      <c r="AC8" s="201"/>
      <c r="AD8" s="203"/>
      <c r="AE8" s="205"/>
      <c r="AF8" s="205"/>
      <c r="AG8" s="205"/>
      <c r="AH8" s="205"/>
      <c r="AI8" s="203"/>
      <c r="AJ8" s="205"/>
      <c r="AK8" s="205"/>
      <c r="AL8" s="205"/>
      <c r="AM8" s="205"/>
      <c r="AN8" s="203"/>
      <c r="AO8" s="201"/>
      <c r="AP8" s="201"/>
      <c r="AQ8" s="201"/>
      <c r="AR8" s="201"/>
      <c r="AS8" s="203"/>
      <c r="AT8" s="218"/>
      <c r="AU8" s="218"/>
      <c r="AV8" s="199"/>
      <c r="AW8" s="200"/>
    </row>
    <row r="9" spans="2:49" ht="13.8" customHeight="1">
      <c r="B9" s="103" t="s">
        <v>101</v>
      </c>
      <c r="C9" s="63" t="s">
        <v>43</v>
      </c>
      <c r="D9" s="193"/>
      <c r="E9" s="205"/>
      <c r="F9" s="205"/>
      <c r="G9" s="205"/>
      <c r="H9" s="205"/>
      <c r="I9" s="206"/>
      <c r="J9" s="193"/>
      <c r="K9" s="205"/>
      <c r="L9" s="205"/>
      <c r="M9" s="205"/>
      <c r="N9" s="205"/>
      <c r="O9" s="206"/>
      <c r="P9" s="193"/>
      <c r="Q9" s="205"/>
      <c r="R9" s="205"/>
      <c r="S9" s="205"/>
      <c r="T9" s="205"/>
      <c r="U9" s="193"/>
      <c r="V9" s="205"/>
      <c r="W9" s="205"/>
      <c r="X9" s="193"/>
      <c r="Y9" s="205"/>
      <c r="Z9" s="205"/>
      <c r="AA9" s="193"/>
      <c r="AB9" s="205"/>
      <c r="AC9" s="205"/>
      <c r="AD9" s="193"/>
      <c r="AE9" s="205"/>
      <c r="AF9" s="205"/>
      <c r="AG9" s="205"/>
      <c r="AH9" s="205"/>
      <c r="AI9" s="193"/>
      <c r="AJ9" s="205"/>
      <c r="AK9" s="205"/>
      <c r="AL9" s="205"/>
      <c r="AM9" s="205"/>
      <c r="AN9" s="193"/>
      <c r="AO9" s="205"/>
      <c r="AP9" s="205"/>
      <c r="AQ9" s="205"/>
      <c r="AR9" s="205"/>
      <c r="AS9" s="193"/>
      <c r="AT9" s="198"/>
      <c r="AU9" s="198"/>
      <c r="AV9" s="199"/>
      <c r="AW9" s="200"/>
    </row>
    <row r="10" spans="2:49" ht="26.4">
      <c r="B10" s="103" t="s">
        <v>66</v>
      </c>
      <c r="C10" s="63"/>
      <c r="D10" s="203"/>
      <c r="E10" s="194"/>
      <c r="F10" s="194"/>
      <c r="G10" s="194"/>
      <c r="H10" s="194"/>
      <c r="I10" s="193"/>
      <c r="J10" s="203"/>
      <c r="K10" s="194"/>
      <c r="L10" s="194"/>
      <c r="M10" s="194"/>
      <c r="N10" s="194"/>
      <c r="O10" s="193"/>
      <c r="P10" s="203"/>
      <c r="Q10" s="194"/>
      <c r="R10" s="194"/>
      <c r="S10" s="194"/>
      <c r="T10" s="194"/>
      <c r="U10" s="203"/>
      <c r="V10" s="194"/>
      <c r="W10" s="194"/>
      <c r="X10" s="203"/>
      <c r="Y10" s="194"/>
      <c r="Z10" s="194"/>
      <c r="AA10" s="203"/>
      <c r="AB10" s="194"/>
      <c r="AC10" s="194"/>
      <c r="AD10" s="203"/>
      <c r="AE10" s="205"/>
      <c r="AF10" s="205"/>
      <c r="AG10" s="205"/>
      <c r="AH10" s="205"/>
      <c r="AI10" s="203"/>
      <c r="AJ10" s="205"/>
      <c r="AK10" s="205"/>
      <c r="AL10" s="205"/>
      <c r="AM10" s="205"/>
      <c r="AN10" s="203"/>
      <c r="AO10" s="194"/>
      <c r="AP10" s="194"/>
      <c r="AQ10" s="194"/>
      <c r="AR10" s="194"/>
      <c r="AS10" s="203"/>
      <c r="AT10" s="218"/>
      <c r="AU10" s="218"/>
      <c r="AV10" s="199"/>
      <c r="AW10" s="200"/>
    </row>
    <row r="11" spans="2:49">
      <c r="B11" s="120" t="s">
        <v>251</v>
      </c>
      <c r="C11" s="63" t="s">
        <v>49</v>
      </c>
      <c r="D11" s="193"/>
      <c r="E11" s="194"/>
      <c r="F11" s="194"/>
      <c r="G11" s="194"/>
      <c r="H11" s="194"/>
      <c r="I11" s="193"/>
      <c r="J11" s="193"/>
      <c r="K11" s="194"/>
      <c r="L11" s="194"/>
      <c r="M11" s="194"/>
      <c r="N11" s="194"/>
      <c r="O11" s="193"/>
      <c r="P11" s="193"/>
      <c r="Q11" s="194"/>
      <c r="R11" s="194"/>
      <c r="S11" s="194"/>
      <c r="T11" s="194"/>
      <c r="U11" s="193"/>
      <c r="V11" s="194"/>
      <c r="W11" s="194"/>
      <c r="X11" s="193"/>
      <c r="Y11" s="194"/>
      <c r="Z11" s="194"/>
      <c r="AA11" s="193"/>
      <c r="AB11" s="194"/>
      <c r="AC11" s="194"/>
      <c r="AD11" s="193"/>
      <c r="AE11" s="205"/>
      <c r="AF11" s="205"/>
      <c r="AG11" s="205"/>
      <c r="AH11" s="205"/>
      <c r="AI11" s="193"/>
      <c r="AJ11" s="205"/>
      <c r="AK11" s="205"/>
      <c r="AL11" s="205"/>
      <c r="AM11" s="205"/>
      <c r="AN11" s="193"/>
      <c r="AO11" s="194"/>
      <c r="AP11" s="194"/>
      <c r="AQ11" s="194"/>
      <c r="AR11" s="194"/>
      <c r="AS11" s="193"/>
      <c r="AT11" s="198"/>
      <c r="AU11" s="198"/>
      <c r="AV11" s="199"/>
      <c r="AW11" s="200"/>
    </row>
    <row r="12" spans="2:49">
      <c r="B12" s="120" t="s">
        <v>252</v>
      </c>
      <c r="C12" s="63" t="s">
        <v>44</v>
      </c>
      <c r="D12" s="193"/>
      <c r="E12" s="201"/>
      <c r="F12" s="201"/>
      <c r="G12" s="201"/>
      <c r="H12" s="201"/>
      <c r="I12" s="203"/>
      <c r="J12" s="193"/>
      <c r="K12" s="201"/>
      <c r="L12" s="201"/>
      <c r="M12" s="201"/>
      <c r="N12" s="201"/>
      <c r="O12" s="203"/>
      <c r="P12" s="193"/>
      <c r="Q12" s="201"/>
      <c r="R12" s="201"/>
      <c r="S12" s="201"/>
      <c r="T12" s="201"/>
      <c r="U12" s="193"/>
      <c r="V12" s="201"/>
      <c r="W12" s="201"/>
      <c r="X12" s="193"/>
      <c r="Y12" s="201"/>
      <c r="Z12" s="201"/>
      <c r="AA12" s="193"/>
      <c r="AB12" s="201"/>
      <c r="AC12" s="201"/>
      <c r="AD12" s="193"/>
      <c r="AE12" s="205"/>
      <c r="AF12" s="205"/>
      <c r="AG12" s="205"/>
      <c r="AH12" s="205"/>
      <c r="AI12" s="193"/>
      <c r="AJ12" s="205"/>
      <c r="AK12" s="205"/>
      <c r="AL12" s="205"/>
      <c r="AM12" s="205"/>
      <c r="AN12" s="193"/>
      <c r="AO12" s="201"/>
      <c r="AP12" s="201"/>
      <c r="AQ12" s="201"/>
      <c r="AR12" s="201"/>
      <c r="AS12" s="193"/>
      <c r="AT12" s="198"/>
      <c r="AU12" s="198"/>
      <c r="AV12" s="199"/>
      <c r="AW12" s="200"/>
    </row>
    <row r="13" spans="2:49">
      <c r="B13" s="120" t="s">
        <v>253</v>
      </c>
      <c r="C13" s="63" t="s">
        <v>10</v>
      </c>
      <c r="D13" s="193"/>
      <c r="E13" s="194"/>
      <c r="F13" s="194"/>
      <c r="G13" s="194"/>
      <c r="H13" s="194"/>
      <c r="I13" s="193"/>
      <c r="J13" s="193"/>
      <c r="K13" s="194"/>
      <c r="L13" s="194"/>
      <c r="M13" s="194"/>
      <c r="N13" s="194"/>
      <c r="O13" s="193"/>
      <c r="P13" s="193"/>
      <c r="Q13" s="194"/>
      <c r="R13" s="194"/>
      <c r="S13" s="194"/>
      <c r="T13" s="194"/>
      <c r="U13" s="193"/>
      <c r="V13" s="194"/>
      <c r="W13" s="194"/>
      <c r="X13" s="193"/>
      <c r="Y13" s="194"/>
      <c r="Z13" s="194"/>
      <c r="AA13" s="193"/>
      <c r="AB13" s="194"/>
      <c r="AC13" s="194"/>
      <c r="AD13" s="193"/>
      <c r="AE13" s="205"/>
      <c r="AF13" s="205"/>
      <c r="AG13" s="205"/>
      <c r="AH13" s="205"/>
      <c r="AI13" s="193"/>
      <c r="AJ13" s="205"/>
      <c r="AK13" s="205"/>
      <c r="AL13" s="205"/>
      <c r="AM13" s="205"/>
      <c r="AN13" s="193"/>
      <c r="AO13" s="194"/>
      <c r="AP13" s="194"/>
      <c r="AQ13" s="194"/>
      <c r="AR13" s="194"/>
      <c r="AS13" s="193"/>
      <c r="AT13" s="198"/>
      <c r="AU13" s="198"/>
      <c r="AV13" s="199"/>
      <c r="AW13" s="200"/>
    </row>
    <row r="14" spans="2:49">
      <c r="B14" s="120" t="s">
        <v>254</v>
      </c>
      <c r="C14" s="63" t="s">
        <v>11</v>
      </c>
      <c r="D14" s="193"/>
      <c r="E14" s="194"/>
      <c r="F14" s="194"/>
      <c r="G14" s="194"/>
      <c r="H14" s="194"/>
      <c r="I14" s="193"/>
      <c r="J14" s="193"/>
      <c r="K14" s="194"/>
      <c r="L14" s="194"/>
      <c r="M14" s="194"/>
      <c r="N14" s="194"/>
      <c r="O14" s="193"/>
      <c r="P14" s="193"/>
      <c r="Q14" s="194"/>
      <c r="R14" s="194"/>
      <c r="S14" s="194"/>
      <c r="T14" s="194"/>
      <c r="U14" s="193"/>
      <c r="V14" s="194"/>
      <c r="W14" s="194"/>
      <c r="X14" s="193"/>
      <c r="Y14" s="194"/>
      <c r="Z14" s="194"/>
      <c r="AA14" s="193"/>
      <c r="AB14" s="194"/>
      <c r="AC14" s="194"/>
      <c r="AD14" s="193"/>
      <c r="AE14" s="205"/>
      <c r="AF14" s="205"/>
      <c r="AG14" s="205"/>
      <c r="AH14" s="205"/>
      <c r="AI14" s="193"/>
      <c r="AJ14" s="205"/>
      <c r="AK14" s="205"/>
      <c r="AL14" s="205"/>
      <c r="AM14" s="205"/>
      <c r="AN14" s="193"/>
      <c r="AO14" s="194"/>
      <c r="AP14" s="194"/>
      <c r="AQ14" s="194"/>
      <c r="AR14" s="194"/>
      <c r="AS14" s="193"/>
      <c r="AT14" s="198"/>
      <c r="AU14" s="198"/>
      <c r="AV14" s="199"/>
      <c r="AW14" s="200"/>
    </row>
    <row r="15" spans="2:49" ht="26.4">
      <c r="B15" s="103" t="s">
        <v>466</v>
      </c>
      <c r="C15" s="63"/>
      <c r="D15" s="193"/>
      <c r="E15" s="194"/>
      <c r="F15" s="194"/>
      <c r="G15" s="194"/>
      <c r="H15" s="194"/>
      <c r="I15" s="193"/>
      <c r="J15" s="203"/>
      <c r="K15" s="201"/>
      <c r="L15" s="201"/>
      <c r="M15" s="201"/>
      <c r="N15" s="201"/>
      <c r="O15" s="203"/>
      <c r="P15" s="203"/>
      <c r="Q15" s="201"/>
      <c r="R15" s="201"/>
      <c r="S15" s="201"/>
      <c r="T15" s="201"/>
      <c r="U15" s="203"/>
      <c r="V15" s="201"/>
      <c r="W15" s="201"/>
      <c r="X15" s="203"/>
      <c r="Y15" s="201"/>
      <c r="Z15" s="201"/>
      <c r="AA15" s="203"/>
      <c r="AB15" s="201"/>
      <c r="AC15" s="201"/>
      <c r="AD15" s="203"/>
      <c r="AE15" s="205"/>
      <c r="AF15" s="205"/>
      <c r="AG15" s="205"/>
      <c r="AH15" s="205"/>
      <c r="AI15" s="203"/>
      <c r="AJ15" s="205"/>
      <c r="AK15" s="205"/>
      <c r="AL15" s="205"/>
      <c r="AM15" s="205"/>
      <c r="AN15" s="203"/>
      <c r="AO15" s="201"/>
      <c r="AP15" s="201"/>
      <c r="AQ15" s="201"/>
      <c r="AR15" s="201"/>
      <c r="AS15" s="203"/>
      <c r="AT15" s="218"/>
      <c r="AU15" s="218"/>
      <c r="AV15" s="199"/>
      <c r="AW15" s="200"/>
    </row>
    <row r="16" spans="2:49" ht="26.4">
      <c r="B16" s="103" t="s">
        <v>467</v>
      </c>
      <c r="C16" s="63"/>
      <c r="D16" s="193"/>
      <c r="E16" s="194"/>
      <c r="F16" s="194"/>
      <c r="G16" s="194"/>
      <c r="H16" s="194"/>
      <c r="I16" s="193"/>
      <c r="J16" s="193"/>
      <c r="K16" s="194"/>
      <c r="L16" s="194"/>
      <c r="M16" s="194"/>
      <c r="N16" s="194"/>
      <c r="O16" s="193"/>
      <c r="P16" s="206"/>
      <c r="Q16" s="205"/>
      <c r="R16" s="205"/>
      <c r="S16" s="205"/>
      <c r="T16" s="205"/>
      <c r="U16" s="206"/>
      <c r="V16" s="205"/>
      <c r="W16" s="205"/>
      <c r="X16" s="206"/>
      <c r="Y16" s="205"/>
      <c r="Z16" s="205"/>
      <c r="AA16" s="206"/>
      <c r="AB16" s="205"/>
      <c r="AC16" s="205"/>
      <c r="AD16" s="206"/>
      <c r="AE16" s="205"/>
      <c r="AF16" s="205"/>
      <c r="AG16" s="205"/>
      <c r="AH16" s="205"/>
      <c r="AI16" s="206"/>
      <c r="AJ16" s="205"/>
      <c r="AK16" s="205"/>
      <c r="AL16" s="205"/>
      <c r="AM16" s="205"/>
      <c r="AN16" s="206"/>
      <c r="AO16" s="205"/>
      <c r="AP16" s="205"/>
      <c r="AQ16" s="205"/>
      <c r="AR16" s="205"/>
      <c r="AS16" s="206"/>
      <c r="AT16" s="199"/>
      <c r="AU16" s="199"/>
      <c r="AV16" s="199"/>
      <c r="AW16" s="200"/>
    </row>
    <row r="17" spans="2:49">
      <c r="B17" s="103" t="s">
        <v>367</v>
      </c>
      <c r="C17" s="63"/>
      <c r="D17" s="193"/>
      <c r="E17" s="194"/>
      <c r="F17" s="194"/>
      <c r="G17" s="194"/>
      <c r="H17" s="194"/>
      <c r="I17" s="203"/>
      <c r="J17" s="193"/>
      <c r="K17" s="194"/>
      <c r="L17" s="194"/>
      <c r="M17" s="194"/>
      <c r="N17" s="194"/>
      <c r="O17" s="203"/>
      <c r="P17" s="206"/>
      <c r="Q17" s="205"/>
      <c r="R17" s="205"/>
      <c r="S17" s="205"/>
      <c r="T17" s="205"/>
      <c r="U17" s="206"/>
      <c r="V17" s="205"/>
      <c r="W17" s="205"/>
      <c r="X17" s="206"/>
      <c r="Y17" s="205"/>
      <c r="Z17" s="205"/>
      <c r="AA17" s="206"/>
      <c r="AB17" s="205"/>
      <c r="AC17" s="205"/>
      <c r="AD17" s="206"/>
      <c r="AE17" s="205"/>
      <c r="AF17" s="205"/>
      <c r="AG17" s="205"/>
      <c r="AH17" s="205"/>
      <c r="AI17" s="206"/>
      <c r="AJ17" s="205"/>
      <c r="AK17" s="205"/>
      <c r="AL17" s="205"/>
      <c r="AM17" s="205"/>
      <c r="AN17" s="206"/>
      <c r="AO17" s="205"/>
      <c r="AP17" s="205"/>
      <c r="AQ17" s="205"/>
      <c r="AR17" s="205"/>
      <c r="AS17" s="206"/>
      <c r="AT17" s="199"/>
      <c r="AU17" s="199"/>
      <c r="AV17" s="199"/>
      <c r="AW17" s="200"/>
    </row>
    <row r="18" spans="2:49" ht="26.4">
      <c r="B18" s="103" t="s">
        <v>273</v>
      </c>
      <c r="C18" s="63"/>
      <c r="D18" s="193"/>
      <c r="E18" s="194"/>
      <c r="F18" s="194"/>
      <c r="G18" s="194"/>
      <c r="H18" s="194"/>
      <c r="I18" s="193"/>
      <c r="J18" s="193"/>
      <c r="K18" s="194"/>
      <c r="L18" s="194"/>
      <c r="M18" s="194"/>
      <c r="N18" s="194"/>
      <c r="O18" s="193"/>
      <c r="P18" s="193"/>
      <c r="Q18" s="194"/>
      <c r="R18" s="194"/>
      <c r="S18" s="194"/>
      <c r="T18" s="194"/>
      <c r="U18" s="193"/>
      <c r="V18" s="194"/>
      <c r="W18" s="194"/>
      <c r="X18" s="193"/>
      <c r="Y18" s="194"/>
      <c r="Z18" s="194"/>
      <c r="AA18" s="193"/>
      <c r="AB18" s="194"/>
      <c r="AC18" s="194"/>
      <c r="AD18" s="193"/>
      <c r="AE18" s="205"/>
      <c r="AF18" s="205"/>
      <c r="AG18" s="205"/>
      <c r="AH18" s="205"/>
      <c r="AI18" s="193"/>
      <c r="AJ18" s="205"/>
      <c r="AK18" s="205"/>
      <c r="AL18" s="205"/>
      <c r="AM18" s="205"/>
      <c r="AN18" s="193"/>
      <c r="AO18" s="194"/>
      <c r="AP18" s="194"/>
      <c r="AQ18" s="194"/>
      <c r="AR18" s="194"/>
      <c r="AS18" s="193"/>
      <c r="AT18" s="198"/>
      <c r="AU18" s="198"/>
      <c r="AV18" s="199"/>
      <c r="AW18" s="200"/>
    </row>
    <row r="19" spans="2:49" ht="26.4">
      <c r="B19" s="103" t="s">
        <v>274</v>
      </c>
      <c r="C19" s="63"/>
      <c r="D19" s="193"/>
      <c r="E19" s="194"/>
      <c r="F19" s="194"/>
      <c r="G19" s="194"/>
      <c r="H19" s="194"/>
      <c r="I19" s="193"/>
      <c r="J19" s="193"/>
      <c r="K19" s="194"/>
      <c r="L19" s="194"/>
      <c r="M19" s="194"/>
      <c r="N19" s="194"/>
      <c r="O19" s="193"/>
      <c r="P19" s="193"/>
      <c r="Q19" s="194"/>
      <c r="R19" s="194"/>
      <c r="S19" s="194"/>
      <c r="T19" s="194"/>
      <c r="U19" s="193"/>
      <c r="V19" s="194"/>
      <c r="W19" s="194"/>
      <c r="X19" s="193"/>
      <c r="Y19" s="194"/>
      <c r="Z19" s="194"/>
      <c r="AA19" s="193"/>
      <c r="AB19" s="194"/>
      <c r="AC19" s="194"/>
      <c r="AD19" s="193"/>
      <c r="AE19" s="205"/>
      <c r="AF19" s="205"/>
      <c r="AG19" s="205"/>
      <c r="AH19" s="205"/>
      <c r="AI19" s="193"/>
      <c r="AJ19" s="205"/>
      <c r="AK19" s="205"/>
      <c r="AL19" s="205"/>
      <c r="AM19" s="205"/>
      <c r="AN19" s="193"/>
      <c r="AO19" s="194"/>
      <c r="AP19" s="194"/>
      <c r="AQ19" s="194"/>
      <c r="AR19" s="194"/>
      <c r="AS19" s="193"/>
      <c r="AT19" s="198"/>
      <c r="AU19" s="198"/>
      <c r="AV19" s="199"/>
      <c r="AW19" s="200"/>
    </row>
    <row r="20" spans="2:49" s="5" customFormat="1" ht="26.4">
      <c r="B20" s="103" t="s">
        <v>439</v>
      </c>
      <c r="C20" s="63"/>
      <c r="D20" s="193"/>
      <c r="E20" s="194"/>
      <c r="F20" s="194"/>
      <c r="G20" s="194"/>
      <c r="H20" s="194"/>
      <c r="I20" s="193"/>
      <c r="J20" s="203"/>
      <c r="K20" s="201"/>
      <c r="L20" s="201"/>
      <c r="M20" s="201"/>
      <c r="N20" s="201"/>
      <c r="O20" s="203"/>
      <c r="P20" s="203"/>
      <c r="Q20" s="201"/>
      <c r="R20" s="201"/>
      <c r="S20" s="201"/>
      <c r="T20" s="201"/>
      <c r="U20" s="203"/>
      <c r="V20" s="201"/>
      <c r="W20" s="201"/>
      <c r="X20" s="203"/>
      <c r="Y20" s="201"/>
      <c r="Z20" s="201"/>
      <c r="AA20" s="203"/>
      <c r="AB20" s="201"/>
      <c r="AC20" s="201"/>
      <c r="AD20" s="203"/>
      <c r="AE20" s="205"/>
      <c r="AF20" s="205"/>
      <c r="AG20" s="205"/>
      <c r="AH20" s="205"/>
      <c r="AI20" s="203"/>
      <c r="AJ20" s="205"/>
      <c r="AK20" s="205"/>
      <c r="AL20" s="205"/>
      <c r="AM20" s="205"/>
      <c r="AN20" s="203"/>
      <c r="AO20" s="201"/>
      <c r="AP20" s="201"/>
      <c r="AQ20" s="201"/>
      <c r="AR20" s="201"/>
      <c r="AS20" s="203"/>
      <c r="AT20" s="218"/>
      <c r="AU20" s="218"/>
      <c r="AV20" s="199"/>
      <c r="AW20" s="261"/>
    </row>
    <row r="21" spans="2:49" ht="17.399999999999999" thickBot="1">
      <c r="B21" s="122" t="s">
        <v>200</v>
      </c>
      <c r="C21" s="64"/>
      <c r="D21" s="262"/>
      <c r="E21" s="263"/>
      <c r="F21" s="263"/>
      <c r="G21" s="263"/>
      <c r="H21" s="263"/>
      <c r="I21" s="262"/>
      <c r="J21" s="262"/>
      <c r="K21" s="263"/>
      <c r="L21" s="263"/>
      <c r="M21" s="263"/>
      <c r="N21" s="263"/>
      <c r="O21" s="262"/>
      <c r="P21" s="262"/>
      <c r="Q21" s="263"/>
      <c r="R21" s="263"/>
      <c r="S21" s="263"/>
      <c r="T21" s="263"/>
      <c r="U21" s="262"/>
      <c r="V21" s="263"/>
      <c r="W21" s="263"/>
      <c r="X21" s="262"/>
      <c r="Y21" s="263"/>
      <c r="Z21" s="263"/>
      <c r="AA21" s="262"/>
      <c r="AB21" s="263"/>
      <c r="AC21" s="263"/>
      <c r="AD21" s="262"/>
      <c r="AE21" s="263"/>
      <c r="AF21" s="263"/>
      <c r="AG21" s="263"/>
      <c r="AH21" s="263"/>
      <c r="AI21" s="262"/>
      <c r="AJ21" s="263"/>
      <c r="AK21" s="263"/>
      <c r="AL21" s="263"/>
      <c r="AM21" s="263"/>
      <c r="AN21" s="262"/>
      <c r="AO21" s="263"/>
      <c r="AP21" s="263"/>
      <c r="AQ21" s="263"/>
      <c r="AR21" s="263"/>
      <c r="AS21" s="262"/>
      <c r="AT21" s="264"/>
      <c r="AU21" s="264"/>
      <c r="AV21" s="264"/>
      <c r="AW21" s="265"/>
    </row>
    <row r="22" spans="2:49" ht="13.8" thickTop="1">
      <c r="B22" s="123" t="s">
        <v>255</v>
      </c>
      <c r="C22" s="62"/>
      <c r="D22" s="215"/>
      <c r="E22" s="216"/>
      <c r="F22" s="216"/>
      <c r="G22" s="216"/>
      <c r="H22" s="216"/>
      <c r="I22" s="215"/>
      <c r="J22" s="215"/>
      <c r="K22" s="216"/>
      <c r="L22" s="216"/>
      <c r="M22" s="216"/>
      <c r="N22" s="216"/>
      <c r="O22" s="215"/>
      <c r="P22" s="215"/>
      <c r="Q22" s="216"/>
      <c r="R22" s="216"/>
      <c r="S22" s="216"/>
      <c r="T22" s="216"/>
      <c r="U22" s="215"/>
      <c r="V22" s="216"/>
      <c r="W22" s="216"/>
      <c r="X22" s="215"/>
      <c r="Y22" s="216"/>
      <c r="Z22" s="216"/>
      <c r="AA22" s="215"/>
      <c r="AB22" s="216"/>
      <c r="AC22" s="216"/>
      <c r="AD22" s="215"/>
      <c r="AE22" s="188"/>
      <c r="AF22" s="188"/>
      <c r="AG22" s="188"/>
      <c r="AH22" s="188"/>
      <c r="AI22" s="215"/>
      <c r="AJ22" s="188"/>
      <c r="AK22" s="188"/>
      <c r="AL22" s="188"/>
      <c r="AM22" s="188"/>
      <c r="AN22" s="215"/>
      <c r="AO22" s="216"/>
      <c r="AP22" s="216"/>
      <c r="AQ22" s="216"/>
      <c r="AR22" s="216"/>
      <c r="AS22" s="215"/>
      <c r="AT22" s="191"/>
      <c r="AU22" s="191"/>
      <c r="AV22" s="191"/>
      <c r="AW22" s="192"/>
    </row>
    <row r="23" spans="2:49">
      <c r="B23" s="120" t="s">
        <v>104</v>
      </c>
      <c r="C23" s="63"/>
      <c r="D23" s="193"/>
      <c r="E23" s="205"/>
      <c r="F23" s="205"/>
      <c r="G23" s="205"/>
      <c r="H23" s="205"/>
      <c r="I23" s="206"/>
      <c r="J23" s="193"/>
      <c r="K23" s="205"/>
      <c r="L23" s="205"/>
      <c r="M23" s="205"/>
      <c r="N23" s="205"/>
      <c r="O23" s="206"/>
      <c r="P23" s="193"/>
      <c r="Q23" s="205"/>
      <c r="R23" s="205"/>
      <c r="S23" s="205"/>
      <c r="T23" s="205"/>
      <c r="U23" s="193"/>
      <c r="V23" s="205"/>
      <c r="W23" s="205"/>
      <c r="X23" s="193"/>
      <c r="Y23" s="205"/>
      <c r="Z23" s="205"/>
      <c r="AA23" s="193"/>
      <c r="AB23" s="205"/>
      <c r="AC23" s="205"/>
      <c r="AD23" s="193"/>
      <c r="AE23" s="205"/>
      <c r="AF23" s="205"/>
      <c r="AG23" s="205"/>
      <c r="AH23" s="205"/>
      <c r="AI23" s="193"/>
      <c r="AJ23" s="205"/>
      <c r="AK23" s="205"/>
      <c r="AL23" s="205"/>
      <c r="AM23" s="205"/>
      <c r="AN23" s="193"/>
      <c r="AO23" s="205"/>
      <c r="AP23" s="205"/>
      <c r="AQ23" s="205"/>
      <c r="AR23" s="205"/>
      <c r="AS23" s="193"/>
      <c r="AT23" s="198"/>
      <c r="AU23" s="198"/>
      <c r="AV23" s="199"/>
      <c r="AW23" s="200"/>
    </row>
    <row r="24" spans="2:49" ht="28.5" customHeight="1">
      <c r="B24" s="103" t="s">
        <v>93</v>
      </c>
      <c r="C24" s="63"/>
      <c r="D24" s="203"/>
      <c r="E24" s="194"/>
      <c r="F24" s="194"/>
      <c r="G24" s="194"/>
      <c r="H24" s="194"/>
      <c r="I24" s="193"/>
      <c r="J24" s="203"/>
      <c r="K24" s="194"/>
      <c r="L24" s="194"/>
      <c r="M24" s="194"/>
      <c r="N24" s="194"/>
      <c r="O24" s="193"/>
      <c r="P24" s="203"/>
      <c r="Q24" s="194"/>
      <c r="R24" s="194"/>
      <c r="S24" s="194"/>
      <c r="T24" s="194"/>
      <c r="U24" s="203"/>
      <c r="V24" s="194"/>
      <c r="W24" s="194"/>
      <c r="X24" s="203"/>
      <c r="Y24" s="194"/>
      <c r="Z24" s="194"/>
      <c r="AA24" s="203"/>
      <c r="AB24" s="194"/>
      <c r="AC24" s="194"/>
      <c r="AD24" s="203"/>
      <c r="AE24" s="205"/>
      <c r="AF24" s="205"/>
      <c r="AG24" s="205"/>
      <c r="AH24" s="205"/>
      <c r="AI24" s="203"/>
      <c r="AJ24" s="205"/>
      <c r="AK24" s="205"/>
      <c r="AL24" s="205"/>
      <c r="AM24" s="205"/>
      <c r="AN24" s="203"/>
      <c r="AO24" s="194"/>
      <c r="AP24" s="194"/>
      <c r="AQ24" s="194"/>
      <c r="AR24" s="194"/>
      <c r="AS24" s="203"/>
      <c r="AT24" s="218"/>
      <c r="AU24" s="218"/>
      <c r="AV24" s="199"/>
      <c r="AW24" s="200"/>
    </row>
    <row r="25" spans="2:49" s="5" customFormat="1">
      <c r="B25" s="121" t="s">
        <v>256</v>
      </c>
      <c r="C25" s="63"/>
      <c r="D25" s="206"/>
      <c r="E25" s="201"/>
      <c r="F25" s="201"/>
      <c r="G25" s="201"/>
      <c r="H25" s="201"/>
      <c r="I25" s="203"/>
      <c r="J25" s="206"/>
      <c r="K25" s="201"/>
      <c r="L25" s="201"/>
      <c r="M25" s="201"/>
      <c r="N25" s="201"/>
      <c r="O25" s="203"/>
      <c r="P25" s="206"/>
      <c r="Q25" s="201"/>
      <c r="R25" s="201"/>
      <c r="S25" s="201"/>
      <c r="T25" s="201"/>
      <c r="U25" s="206"/>
      <c r="V25" s="201"/>
      <c r="W25" s="201"/>
      <c r="X25" s="206"/>
      <c r="Y25" s="201"/>
      <c r="Z25" s="201"/>
      <c r="AA25" s="206"/>
      <c r="AB25" s="201"/>
      <c r="AC25" s="201"/>
      <c r="AD25" s="206"/>
      <c r="AE25" s="202"/>
      <c r="AF25" s="202"/>
      <c r="AG25" s="202"/>
      <c r="AH25" s="202"/>
      <c r="AI25" s="206"/>
      <c r="AJ25" s="202"/>
      <c r="AK25" s="202"/>
      <c r="AL25" s="202"/>
      <c r="AM25" s="202"/>
      <c r="AN25" s="206"/>
      <c r="AO25" s="201"/>
      <c r="AP25" s="201"/>
      <c r="AQ25" s="201"/>
      <c r="AR25" s="201"/>
      <c r="AS25" s="206"/>
      <c r="AT25" s="199"/>
      <c r="AU25" s="199"/>
      <c r="AV25" s="199"/>
      <c r="AW25" s="200"/>
    </row>
    <row r="26" spans="2:49" s="5" customFormat="1" ht="13.8" customHeight="1">
      <c r="B26" s="103" t="s">
        <v>90</v>
      </c>
      <c r="C26" s="63" t="s">
        <v>0</v>
      </c>
      <c r="D26" s="193"/>
      <c r="E26" s="205"/>
      <c r="F26" s="205"/>
      <c r="G26" s="205"/>
      <c r="H26" s="205"/>
      <c r="I26" s="206"/>
      <c r="J26" s="193"/>
      <c r="K26" s="205"/>
      <c r="L26" s="205"/>
      <c r="M26" s="205"/>
      <c r="N26" s="205"/>
      <c r="O26" s="206"/>
      <c r="P26" s="193"/>
      <c r="Q26" s="205"/>
      <c r="R26" s="205"/>
      <c r="S26" s="205"/>
      <c r="T26" s="205"/>
      <c r="U26" s="193"/>
      <c r="V26" s="205"/>
      <c r="W26" s="205"/>
      <c r="X26" s="193"/>
      <c r="Y26" s="205"/>
      <c r="Z26" s="205"/>
      <c r="AA26" s="193"/>
      <c r="AB26" s="205"/>
      <c r="AC26" s="205"/>
      <c r="AD26" s="193"/>
      <c r="AE26" s="205"/>
      <c r="AF26" s="205"/>
      <c r="AG26" s="205"/>
      <c r="AH26" s="205"/>
      <c r="AI26" s="193"/>
      <c r="AJ26" s="205"/>
      <c r="AK26" s="205"/>
      <c r="AL26" s="205"/>
      <c r="AM26" s="205"/>
      <c r="AN26" s="193"/>
      <c r="AO26" s="205"/>
      <c r="AP26" s="205"/>
      <c r="AQ26" s="205"/>
      <c r="AR26" s="205"/>
      <c r="AS26" s="193"/>
      <c r="AT26" s="198"/>
      <c r="AU26" s="198"/>
      <c r="AV26" s="199"/>
      <c r="AW26" s="200"/>
    </row>
    <row r="27" spans="2:49" s="5" customFormat="1" ht="26.4">
      <c r="B27" s="103" t="s">
        <v>68</v>
      </c>
      <c r="C27" s="63"/>
      <c r="D27" s="203"/>
      <c r="E27" s="194"/>
      <c r="F27" s="194"/>
      <c r="G27" s="194"/>
      <c r="H27" s="194"/>
      <c r="I27" s="193"/>
      <c r="J27" s="203"/>
      <c r="K27" s="194"/>
      <c r="L27" s="194"/>
      <c r="M27" s="194"/>
      <c r="N27" s="194"/>
      <c r="O27" s="193"/>
      <c r="P27" s="203"/>
      <c r="Q27" s="194"/>
      <c r="R27" s="194"/>
      <c r="S27" s="194"/>
      <c r="T27" s="194"/>
      <c r="U27" s="203"/>
      <c r="V27" s="194"/>
      <c r="W27" s="194"/>
      <c r="X27" s="203"/>
      <c r="Y27" s="194"/>
      <c r="Z27" s="194"/>
      <c r="AA27" s="203"/>
      <c r="AB27" s="194"/>
      <c r="AC27" s="194"/>
      <c r="AD27" s="203"/>
      <c r="AE27" s="205"/>
      <c r="AF27" s="205"/>
      <c r="AG27" s="205"/>
      <c r="AH27" s="205"/>
      <c r="AI27" s="203"/>
      <c r="AJ27" s="205"/>
      <c r="AK27" s="205"/>
      <c r="AL27" s="205"/>
      <c r="AM27" s="205"/>
      <c r="AN27" s="203"/>
      <c r="AO27" s="194"/>
      <c r="AP27" s="194"/>
      <c r="AQ27" s="194"/>
      <c r="AR27" s="194"/>
      <c r="AS27" s="203"/>
      <c r="AT27" s="218"/>
      <c r="AU27" s="218"/>
      <c r="AV27" s="199"/>
      <c r="AW27" s="200"/>
    </row>
    <row r="28" spans="2:49">
      <c r="B28" s="120" t="s">
        <v>257</v>
      </c>
      <c r="C28" s="63" t="s">
        <v>47</v>
      </c>
      <c r="D28" s="193"/>
      <c r="E28" s="201"/>
      <c r="F28" s="201"/>
      <c r="G28" s="201"/>
      <c r="H28" s="201"/>
      <c r="I28" s="203"/>
      <c r="J28" s="193"/>
      <c r="K28" s="201"/>
      <c r="L28" s="201"/>
      <c r="M28" s="201"/>
      <c r="N28" s="201"/>
      <c r="O28" s="203"/>
      <c r="P28" s="193"/>
      <c r="Q28" s="201"/>
      <c r="R28" s="201"/>
      <c r="S28" s="201"/>
      <c r="T28" s="201"/>
      <c r="U28" s="193"/>
      <c r="V28" s="201"/>
      <c r="W28" s="201"/>
      <c r="X28" s="193"/>
      <c r="Y28" s="201"/>
      <c r="Z28" s="201"/>
      <c r="AA28" s="193"/>
      <c r="AB28" s="201"/>
      <c r="AC28" s="201"/>
      <c r="AD28" s="193"/>
      <c r="AE28" s="205"/>
      <c r="AF28" s="205"/>
      <c r="AG28" s="205"/>
      <c r="AH28" s="205"/>
      <c r="AI28" s="193"/>
      <c r="AJ28" s="205"/>
      <c r="AK28" s="205"/>
      <c r="AL28" s="205"/>
      <c r="AM28" s="205"/>
      <c r="AN28" s="193"/>
      <c r="AO28" s="201"/>
      <c r="AP28" s="201"/>
      <c r="AQ28" s="201"/>
      <c r="AR28" s="201"/>
      <c r="AS28" s="193"/>
      <c r="AT28" s="198"/>
      <c r="AU28" s="198"/>
      <c r="AV28" s="199"/>
      <c r="AW28" s="200"/>
    </row>
    <row r="29" spans="2:49" s="5" customFormat="1">
      <c r="B29" s="121" t="s">
        <v>258</v>
      </c>
      <c r="C29" s="67"/>
      <c r="D29" s="203"/>
      <c r="E29" s="205"/>
      <c r="F29" s="205"/>
      <c r="G29" s="205"/>
      <c r="H29" s="205"/>
      <c r="I29" s="206"/>
      <c r="J29" s="203"/>
      <c r="K29" s="205"/>
      <c r="L29" s="205"/>
      <c r="M29" s="205"/>
      <c r="N29" s="205"/>
      <c r="O29" s="206"/>
      <c r="P29" s="203"/>
      <c r="Q29" s="205"/>
      <c r="R29" s="205"/>
      <c r="S29" s="205"/>
      <c r="T29" s="205"/>
      <c r="U29" s="203"/>
      <c r="V29" s="205"/>
      <c r="W29" s="205"/>
      <c r="X29" s="203"/>
      <c r="Y29" s="205"/>
      <c r="Z29" s="205"/>
      <c r="AA29" s="203"/>
      <c r="AB29" s="205"/>
      <c r="AC29" s="205"/>
      <c r="AD29" s="203"/>
      <c r="AE29" s="205"/>
      <c r="AF29" s="205"/>
      <c r="AG29" s="205"/>
      <c r="AH29" s="205"/>
      <c r="AI29" s="203"/>
      <c r="AJ29" s="205"/>
      <c r="AK29" s="205"/>
      <c r="AL29" s="205"/>
      <c r="AM29" s="205"/>
      <c r="AN29" s="203"/>
      <c r="AO29" s="205"/>
      <c r="AP29" s="205"/>
      <c r="AQ29" s="205"/>
      <c r="AR29" s="205"/>
      <c r="AS29" s="203"/>
      <c r="AT29" s="218"/>
      <c r="AU29" s="218"/>
      <c r="AV29" s="199"/>
      <c r="AW29" s="200"/>
    </row>
    <row r="30" spans="2:49" s="5" customFormat="1" ht="13.8" customHeight="1">
      <c r="B30" s="103" t="s">
        <v>91</v>
      </c>
      <c r="C30" s="63" t="s">
        <v>1</v>
      </c>
      <c r="D30" s="193"/>
      <c r="E30" s="205"/>
      <c r="F30" s="205"/>
      <c r="G30" s="205"/>
      <c r="H30" s="205"/>
      <c r="I30" s="206"/>
      <c r="J30" s="193"/>
      <c r="K30" s="205"/>
      <c r="L30" s="205"/>
      <c r="M30" s="205"/>
      <c r="N30" s="205"/>
      <c r="O30" s="206"/>
      <c r="P30" s="193"/>
      <c r="Q30" s="205"/>
      <c r="R30" s="205"/>
      <c r="S30" s="205"/>
      <c r="T30" s="205"/>
      <c r="U30" s="193"/>
      <c r="V30" s="205"/>
      <c r="W30" s="205"/>
      <c r="X30" s="193"/>
      <c r="Y30" s="205"/>
      <c r="Z30" s="205"/>
      <c r="AA30" s="193"/>
      <c r="AB30" s="205"/>
      <c r="AC30" s="205"/>
      <c r="AD30" s="193"/>
      <c r="AE30" s="205"/>
      <c r="AF30" s="205"/>
      <c r="AG30" s="205"/>
      <c r="AH30" s="205"/>
      <c r="AI30" s="193"/>
      <c r="AJ30" s="205"/>
      <c r="AK30" s="205"/>
      <c r="AL30" s="205"/>
      <c r="AM30" s="205"/>
      <c r="AN30" s="193"/>
      <c r="AO30" s="205"/>
      <c r="AP30" s="205"/>
      <c r="AQ30" s="205"/>
      <c r="AR30" s="205"/>
      <c r="AS30" s="193"/>
      <c r="AT30" s="198"/>
      <c r="AU30" s="198"/>
      <c r="AV30" s="199"/>
      <c r="AW30" s="200"/>
    </row>
    <row r="31" spans="2:49" s="5" customFormat="1" ht="26.4">
      <c r="B31" s="103" t="s">
        <v>67</v>
      </c>
      <c r="C31" s="63"/>
      <c r="D31" s="203"/>
      <c r="E31" s="194"/>
      <c r="F31" s="194"/>
      <c r="G31" s="194"/>
      <c r="H31" s="194"/>
      <c r="I31" s="193"/>
      <c r="J31" s="203"/>
      <c r="K31" s="194"/>
      <c r="L31" s="194"/>
      <c r="M31" s="194"/>
      <c r="N31" s="194"/>
      <c r="O31" s="193"/>
      <c r="P31" s="203"/>
      <c r="Q31" s="194"/>
      <c r="R31" s="194"/>
      <c r="S31" s="194"/>
      <c r="T31" s="194"/>
      <c r="U31" s="203"/>
      <c r="V31" s="194"/>
      <c r="W31" s="194"/>
      <c r="X31" s="203"/>
      <c r="Y31" s="194"/>
      <c r="Z31" s="194"/>
      <c r="AA31" s="203"/>
      <c r="AB31" s="194"/>
      <c r="AC31" s="194"/>
      <c r="AD31" s="203"/>
      <c r="AE31" s="205"/>
      <c r="AF31" s="205"/>
      <c r="AG31" s="205"/>
      <c r="AH31" s="205"/>
      <c r="AI31" s="203"/>
      <c r="AJ31" s="205"/>
      <c r="AK31" s="205"/>
      <c r="AL31" s="205"/>
      <c r="AM31" s="205"/>
      <c r="AN31" s="203"/>
      <c r="AO31" s="194"/>
      <c r="AP31" s="194"/>
      <c r="AQ31" s="194"/>
      <c r="AR31" s="194"/>
      <c r="AS31" s="203"/>
      <c r="AT31" s="218"/>
      <c r="AU31" s="218"/>
      <c r="AV31" s="199"/>
      <c r="AW31" s="200"/>
    </row>
    <row r="32" spans="2:49">
      <c r="B32" s="120" t="s">
        <v>259</v>
      </c>
      <c r="C32" s="63" t="s">
        <v>48</v>
      </c>
      <c r="D32" s="193"/>
      <c r="E32" s="201"/>
      <c r="F32" s="201"/>
      <c r="G32" s="201"/>
      <c r="H32" s="201"/>
      <c r="I32" s="203"/>
      <c r="J32" s="193"/>
      <c r="K32" s="201"/>
      <c r="L32" s="201"/>
      <c r="M32" s="201"/>
      <c r="N32" s="201"/>
      <c r="O32" s="203"/>
      <c r="P32" s="193"/>
      <c r="Q32" s="201"/>
      <c r="R32" s="201"/>
      <c r="S32" s="201"/>
      <c r="T32" s="201"/>
      <c r="U32" s="193"/>
      <c r="V32" s="201"/>
      <c r="W32" s="201"/>
      <c r="X32" s="193"/>
      <c r="Y32" s="201"/>
      <c r="Z32" s="201"/>
      <c r="AA32" s="193"/>
      <c r="AB32" s="201"/>
      <c r="AC32" s="201"/>
      <c r="AD32" s="193"/>
      <c r="AE32" s="205"/>
      <c r="AF32" s="205"/>
      <c r="AG32" s="205"/>
      <c r="AH32" s="205"/>
      <c r="AI32" s="193"/>
      <c r="AJ32" s="205"/>
      <c r="AK32" s="205"/>
      <c r="AL32" s="205"/>
      <c r="AM32" s="205"/>
      <c r="AN32" s="193"/>
      <c r="AO32" s="201"/>
      <c r="AP32" s="201"/>
      <c r="AQ32" s="201"/>
      <c r="AR32" s="201"/>
      <c r="AS32" s="193"/>
      <c r="AT32" s="198"/>
      <c r="AU32" s="198"/>
      <c r="AV32" s="199"/>
      <c r="AW32" s="200"/>
    </row>
    <row r="33" spans="2:49" s="5" customFormat="1">
      <c r="B33" s="121" t="s">
        <v>260</v>
      </c>
      <c r="C33" s="67"/>
      <c r="D33" s="203"/>
      <c r="E33" s="205"/>
      <c r="F33" s="205"/>
      <c r="G33" s="205"/>
      <c r="H33" s="205"/>
      <c r="I33" s="206"/>
      <c r="J33" s="203"/>
      <c r="K33" s="205"/>
      <c r="L33" s="205"/>
      <c r="M33" s="205"/>
      <c r="N33" s="205"/>
      <c r="O33" s="206"/>
      <c r="P33" s="203"/>
      <c r="Q33" s="205"/>
      <c r="R33" s="205"/>
      <c r="S33" s="205"/>
      <c r="T33" s="205"/>
      <c r="U33" s="203"/>
      <c r="V33" s="205"/>
      <c r="W33" s="205"/>
      <c r="X33" s="203"/>
      <c r="Y33" s="205"/>
      <c r="Z33" s="205"/>
      <c r="AA33" s="203"/>
      <c r="AB33" s="205"/>
      <c r="AC33" s="205"/>
      <c r="AD33" s="203"/>
      <c r="AE33" s="205"/>
      <c r="AF33" s="205"/>
      <c r="AG33" s="205"/>
      <c r="AH33" s="205"/>
      <c r="AI33" s="203"/>
      <c r="AJ33" s="205"/>
      <c r="AK33" s="205"/>
      <c r="AL33" s="205"/>
      <c r="AM33" s="205"/>
      <c r="AN33" s="203"/>
      <c r="AO33" s="205"/>
      <c r="AP33" s="205"/>
      <c r="AQ33" s="205"/>
      <c r="AR33" s="205"/>
      <c r="AS33" s="203"/>
      <c r="AT33" s="218"/>
      <c r="AU33" s="218"/>
      <c r="AV33" s="199"/>
      <c r="AW33" s="200"/>
    </row>
    <row r="34" spans="2:49" s="5" customFormat="1">
      <c r="B34" s="120" t="s">
        <v>71</v>
      </c>
      <c r="C34" s="63" t="s">
        <v>2</v>
      </c>
      <c r="D34" s="193"/>
      <c r="E34" s="205"/>
      <c r="F34" s="205"/>
      <c r="G34" s="205"/>
      <c r="H34" s="205"/>
      <c r="I34" s="206"/>
      <c r="J34" s="193"/>
      <c r="K34" s="205"/>
      <c r="L34" s="205"/>
      <c r="M34" s="205"/>
      <c r="N34" s="205"/>
      <c r="O34" s="206"/>
      <c r="P34" s="193"/>
      <c r="Q34" s="205"/>
      <c r="R34" s="205"/>
      <c r="S34" s="205"/>
      <c r="T34" s="205"/>
      <c r="U34" s="193"/>
      <c r="V34" s="205"/>
      <c r="W34" s="205"/>
      <c r="X34" s="193"/>
      <c r="Y34" s="205"/>
      <c r="Z34" s="205"/>
      <c r="AA34" s="193"/>
      <c r="AB34" s="205"/>
      <c r="AC34" s="205"/>
      <c r="AD34" s="193"/>
      <c r="AE34" s="205"/>
      <c r="AF34" s="205"/>
      <c r="AG34" s="205"/>
      <c r="AH34" s="205"/>
      <c r="AI34" s="193"/>
      <c r="AJ34" s="205"/>
      <c r="AK34" s="205"/>
      <c r="AL34" s="205"/>
      <c r="AM34" s="205"/>
      <c r="AN34" s="193"/>
      <c r="AO34" s="205"/>
      <c r="AP34" s="205"/>
      <c r="AQ34" s="205"/>
      <c r="AR34" s="205"/>
      <c r="AS34" s="193"/>
      <c r="AT34" s="198"/>
      <c r="AU34" s="198"/>
      <c r="AV34" s="199"/>
      <c r="AW34" s="200"/>
    </row>
    <row r="35" spans="2:49" s="5" customFormat="1">
      <c r="B35" s="103" t="s">
        <v>72</v>
      </c>
      <c r="C35" s="63"/>
      <c r="D35" s="203"/>
      <c r="E35" s="194"/>
      <c r="F35" s="194"/>
      <c r="G35" s="194"/>
      <c r="H35" s="194"/>
      <c r="I35" s="193"/>
      <c r="J35" s="203"/>
      <c r="K35" s="194"/>
      <c r="L35" s="194"/>
      <c r="M35" s="194"/>
      <c r="N35" s="194"/>
      <c r="O35" s="193"/>
      <c r="P35" s="203"/>
      <c r="Q35" s="194"/>
      <c r="R35" s="194"/>
      <c r="S35" s="194"/>
      <c r="T35" s="194"/>
      <c r="U35" s="203"/>
      <c r="V35" s="194"/>
      <c r="W35" s="194"/>
      <c r="X35" s="203"/>
      <c r="Y35" s="194"/>
      <c r="Z35" s="194"/>
      <c r="AA35" s="203"/>
      <c r="AB35" s="194"/>
      <c r="AC35" s="194"/>
      <c r="AD35" s="203"/>
      <c r="AE35" s="205"/>
      <c r="AF35" s="205"/>
      <c r="AG35" s="205"/>
      <c r="AH35" s="205"/>
      <c r="AI35" s="203"/>
      <c r="AJ35" s="205"/>
      <c r="AK35" s="205"/>
      <c r="AL35" s="205"/>
      <c r="AM35" s="205"/>
      <c r="AN35" s="203"/>
      <c r="AO35" s="194"/>
      <c r="AP35" s="194"/>
      <c r="AQ35" s="194"/>
      <c r="AR35" s="194"/>
      <c r="AS35" s="203"/>
      <c r="AT35" s="218"/>
      <c r="AU35" s="218"/>
      <c r="AV35" s="199"/>
      <c r="AW35" s="200"/>
    </row>
    <row r="36" spans="2:49">
      <c r="B36" s="120" t="s">
        <v>261</v>
      </c>
      <c r="C36" s="63" t="s">
        <v>3</v>
      </c>
      <c r="D36" s="193"/>
      <c r="E36" s="194"/>
      <c r="F36" s="194"/>
      <c r="G36" s="194"/>
      <c r="H36" s="194"/>
      <c r="I36" s="193"/>
      <c r="J36" s="193"/>
      <c r="K36" s="194"/>
      <c r="L36" s="194"/>
      <c r="M36" s="194"/>
      <c r="N36" s="194"/>
      <c r="O36" s="193"/>
      <c r="P36" s="193"/>
      <c r="Q36" s="194"/>
      <c r="R36" s="194"/>
      <c r="S36" s="194"/>
      <c r="T36" s="194"/>
      <c r="U36" s="193"/>
      <c r="V36" s="194"/>
      <c r="W36" s="194"/>
      <c r="X36" s="193"/>
      <c r="Y36" s="194"/>
      <c r="Z36" s="194"/>
      <c r="AA36" s="193"/>
      <c r="AB36" s="194"/>
      <c r="AC36" s="194"/>
      <c r="AD36" s="193"/>
      <c r="AE36" s="205"/>
      <c r="AF36" s="205"/>
      <c r="AG36" s="205"/>
      <c r="AH36" s="205"/>
      <c r="AI36" s="193"/>
      <c r="AJ36" s="205"/>
      <c r="AK36" s="205"/>
      <c r="AL36" s="205"/>
      <c r="AM36" s="205"/>
      <c r="AN36" s="193"/>
      <c r="AO36" s="194"/>
      <c r="AP36" s="194"/>
      <c r="AQ36" s="194"/>
      <c r="AR36" s="194"/>
      <c r="AS36" s="193"/>
      <c r="AT36" s="198"/>
      <c r="AU36" s="198"/>
      <c r="AV36" s="199"/>
      <c r="AW36" s="200"/>
    </row>
    <row r="37" spans="2:49">
      <c r="B37" s="121" t="s">
        <v>262</v>
      </c>
      <c r="C37" s="63"/>
      <c r="D37" s="203"/>
      <c r="E37" s="201"/>
      <c r="F37" s="201"/>
      <c r="G37" s="201"/>
      <c r="H37" s="201"/>
      <c r="I37" s="203"/>
      <c r="J37" s="203"/>
      <c r="K37" s="201"/>
      <c r="L37" s="201"/>
      <c r="M37" s="201"/>
      <c r="N37" s="201"/>
      <c r="O37" s="203"/>
      <c r="P37" s="203"/>
      <c r="Q37" s="201"/>
      <c r="R37" s="201"/>
      <c r="S37" s="201"/>
      <c r="T37" s="201"/>
      <c r="U37" s="203"/>
      <c r="V37" s="201"/>
      <c r="W37" s="201"/>
      <c r="X37" s="203"/>
      <c r="Y37" s="201"/>
      <c r="Z37" s="201"/>
      <c r="AA37" s="203"/>
      <c r="AB37" s="201"/>
      <c r="AC37" s="201"/>
      <c r="AD37" s="203"/>
      <c r="AE37" s="205"/>
      <c r="AF37" s="205"/>
      <c r="AG37" s="205"/>
      <c r="AH37" s="205"/>
      <c r="AI37" s="203"/>
      <c r="AJ37" s="205"/>
      <c r="AK37" s="205"/>
      <c r="AL37" s="205"/>
      <c r="AM37" s="205"/>
      <c r="AN37" s="203"/>
      <c r="AO37" s="201"/>
      <c r="AP37" s="201"/>
      <c r="AQ37" s="201"/>
      <c r="AR37" s="201"/>
      <c r="AS37" s="203"/>
      <c r="AT37" s="218"/>
      <c r="AU37" s="218"/>
      <c r="AV37" s="199"/>
      <c r="AW37" s="200"/>
    </row>
    <row r="38" spans="2:49" ht="13.8" customHeight="1">
      <c r="B38" s="103" t="s">
        <v>103</v>
      </c>
      <c r="C38" s="63" t="s">
        <v>40</v>
      </c>
      <c r="D38" s="193"/>
      <c r="E38" s="205"/>
      <c r="F38" s="205"/>
      <c r="G38" s="205"/>
      <c r="H38" s="205"/>
      <c r="I38" s="206"/>
      <c r="J38" s="193"/>
      <c r="K38" s="205"/>
      <c r="L38" s="205"/>
      <c r="M38" s="205"/>
      <c r="N38" s="205"/>
      <c r="O38" s="206"/>
      <c r="P38" s="193"/>
      <c r="Q38" s="205"/>
      <c r="R38" s="205"/>
      <c r="S38" s="205"/>
      <c r="T38" s="205"/>
      <c r="U38" s="193"/>
      <c r="V38" s="205"/>
      <c r="W38" s="205"/>
      <c r="X38" s="193"/>
      <c r="Y38" s="205"/>
      <c r="Z38" s="205"/>
      <c r="AA38" s="193"/>
      <c r="AB38" s="205"/>
      <c r="AC38" s="205"/>
      <c r="AD38" s="193"/>
      <c r="AE38" s="205"/>
      <c r="AF38" s="205"/>
      <c r="AG38" s="205"/>
      <c r="AH38" s="205"/>
      <c r="AI38" s="193"/>
      <c r="AJ38" s="205"/>
      <c r="AK38" s="205"/>
      <c r="AL38" s="205"/>
      <c r="AM38" s="205"/>
      <c r="AN38" s="193"/>
      <c r="AO38" s="205"/>
      <c r="AP38" s="205"/>
      <c r="AQ38" s="205"/>
      <c r="AR38" s="205"/>
      <c r="AS38" s="193"/>
      <c r="AT38" s="198"/>
      <c r="AU38" s="198"/>
      <c r="AV38" s="199"/>
      <c r="AW38" s="200"/>
    </row>
    <row r="39" spans="2:49" ht="26.4">
      <c r="B39" s="103" t="s">
        <v>69</v>
      </c>
      <c r="C39" s="63"/>
      <c r="D39" s="203"/>
      <c r="E39" s="194"/>
      <c r="F39" s="194"/>
      <c r="G39" s="194"/>
      <c r="H39" s="194"/>
      <c r="I39" s="193"/>
      <c r="J39" s="203"/>
      <c r="K39" s="194"/>
      <c r="L39" s="194"/>
      <c r="M39" s="194"/>
      <c r="N39" s="194"/>
      <c r="O39" s="193"/>
      <c r="P39" s="203"/>
      <c r="Q39" s="194"/>
      <c r="R39" s="194"/>
      <c r="S39" s="194"/>
      <c r="T39" s="194"/>
      <c r="U39" s="203"/>
      <c r="V39" s="194"/>
      <c r="W39" s="194"/>
      <c r="X39" s="203"/>
      <c r="Y39" s="194"/>
      <c r="Z39" s="194"/>
      <c r="AA39" s="203"/>
      <c r="AB39" s="194"/>
      <c r="AC39" s="194"/>
      <c r="AD39" s="203"/>
      <c r="AE39" s="205"/>
      <c r="AF39" s="205"/>
      <c r="AG39" s="205"/>
      <c r="AH39" s="205"/>
      <c r="AI39" s="203"/>
      <c r="AJ39" s="205"/>
      <c r="AK39" s="205"/>
      <c r="AL39" s="205"/>
      <c r="AM39" s="205"/>
      <c r="AN39" s="203"/>
      <c r="AO39" s="194"/>
      <c r="AP39" s="194"/>
      <c r="AQ39" s="194"/>
      <c r="AR39" s="194"/>
      <c r="AS39" s="203"/>
      <c r="AT39" s="218"/>
      <c r="AU39" s="218"/>
      <c r="AV39" s="199"/>
      <c r="AW39" s="200"/>
    </row>
    <row r="40" spans="2:49">
      <c r="B40" s="121" t="s">
        <v>263</v>
      </c>
      <c r="C40" s="67"/>
      <c r="D40" s="206"/>
      <c r="E40" s="201"/>
      <c r="F40" s="201"/>
      <c r="G40" s="201"/>
      <c r="H40" s="201"/>
      <c r="I40" s="203"/>
      <c r="J40" s="206"/>
      <c r="K40" s="201"/>
      <c r="L40" s="201"/>
      <c r="M40" s="201"/>
      <c r="N40" s="201"/>
      <c r="O40" s="203"/>
      <c r="P40" s="206"/>
      <c r="Q40" s="201"/>
      <c r="R40" s="201"/>
      <c r="S40" s="201"/>
      <c r="T40" s="201"/>
      <c r="U40" s="206"/>
      <c r="V40" s="201"/>
      <c r="W40" s="201"/>
      <c r="X40" s="206"/>
      <c r="Y40" s="201"/>
      <c r="Z40" s="201"/>
      <c r="AA40" s="206"/>
      <c r="AB40" s="201"/>
      <c r="AC40" s="201"/>
      <c r="AD40" s="206"/>
      <c r="AE40" s="205"/>
      <c r="AF40" s="205"/>
      <c r="AG40" s="205"/>
      <c r="AH40" s="205"/>
      <c r="AI40" s="206"/>
      <c r="AJ40" s="205"/>
      <c r="AK40" s="205"/>
      <c r="AL40" s="205"/>
      <c r="AM40" s="205"/>
      <c r="AN40" s="206"/>
      <c r="AO40" s="201"/>
      <c r="AP40" s="201"/>
      <c r="AQ40" s="201"/>
      <c r="AR40" s="201"/>
      <c r="AS40" s="206"/>
      <c r="AT40" s="199"/>
      <c r="AU40" s="199"/>
      <c r="AV40" s="199"/>
      <c r="AW40" s="200"/>
    </row>
    <row r="41" spans="2:49">
      <c r="B41" s="103" t="s">
        <v>92</v>
      </c>
      <c r="C41" s="63" t="s">
        <v>42</v>
      </c>
      <c r="D41" s="193"/>
      <c r="E41" s="205"/>
      <c r="F41" s="205"/>
      <c r="G41" s="205"/>
      <c r="H41" s="205"/>
      <c r="I41" s="206"/>
      <c r="J41" s="193"/>
      <c r="K41" s="205"/>
      <c r="L41" s="205"/>
      <c r="M41" s="205"/>
      <c r="N41" s="205"/>
      <c r="O41" s="206"/>
      <c r="P41" s="193"/>
      <c r="Q41" s="205"/>
      <c r="R41" s="205"/>
      <c r="S41" s="205"/>
      <c r="T41" s="205"/>
      <c r="U41" s="193"/>
      <c r="V41" s="205"/>
      <c r="W41" s="205"/>
      <c r="X41" s="193"/>
      <c r="Y41" s="205"/>
      <c r="Z41" s="205"/>
      <c r="AA41" s="193"/>
      <c r="AB41" s="205"/>
      <c r="AC41" s="205"/>
      <c r="AD41" s="193"/>
      <c r="AE41" s="205"/>
      <c r="AF41" s="205"/>
      <c r="AG41" s="205"/>
      <c r="AH41" s="205"/>
      <c r="AI41" s="193"/>
      <c r="AJ41" s="205"/>
      <c r="AK41" s="205"/>
      <c r="AL41" s="205"/>
      <c r="AM41" s="205"/>
      <c r="AN41" s="193"/>
      <c r="AO41" s="205"/>
      <c r="AP41" s="205"/>
      <c r="AQ41" s="205"/>
      <c r="AR41" s="205"/>
      <c r="AS41" s="193"/>
      <c r="AT41" s="198"/>
      <c r="AU41" s="198"/>
      <c r="AV41" s="199"/>
      <c r="AW41" s="200"/>
    </row>
    <row r="42" spans="2:49" s="5" customFormat="1">
      <c r="B42" s="103" t="s">
        <v>73</v>
      </c>
      <c r="C42" s="63"/>
      <c r="D42" s="203"/>
      <c r="E42" s="194"/>
      <c r="F42" s="194"/>
      <c r="G42" s="194"/>
      <c r="H42" s="194"/>
      <c r="I42" s="193"/>
      <c r="J42" s="203"/>
      <c r="K42" s="194"/>
      <c r="L42" s="194"/>
      <c r="M42" s="194"/>
      <c r="N42" s="194"/>
      <c r="O42" s="193"/>
      <c r="P42" s="203"/>
      <c r="Q42" s="194"/>
      <c r="R42" s="194"/>
      <c r="S42" s="194"/>
      <c r="T42" s="194"/>
      <c r="U42" s="203"/>
      <c r="V42" s="194"/>
      <c r="W42" s="194"/>
      <c r="X42" s="203"/>
      <c r="Y42" s="194"/>
      <c r="Z42" s="194"/>
      <c r="AA42" s="203"/>
      <c r="AB42" s="194"/>
      <c r="AC42" s="194"/>
      <c r="AD42" s="203"/>
      <c r="AE42" s="205"/>
      <c r="AF42" s="205"/>
      <c r="AG42" s="205"/>
      <c r="AH42" s="205"/>
      <c r="AI42" s="203"/>
      <c r="AJ42" s="205"/>
      <c r="AK42" s="205"/>
      <c r="AL42" s="205"/>
      <c r="AM42" s="205"/>
      <c r="AN42" s="203"/>
      <c r="AO42" s="194"/>
      <c r="AP42" s="194"/>
      <c r="AQ42" s="194"/>
      <c r="AR42" s="194"/>
      <c r="AS42" s="203"/>
      <c r="AT42" s="218"/>
      <c r="AU42" s="218"/>
      <c r="AV42" s="199"/>
      <c r="AW42" s="200"/>
    </row>
    <row r="43" spans="2:49">
      <c r="B43" s="120" t="s">
        <v>264</v>
      </c>
      <c r="C43" s="63" t="s">
        <v>46</v>
      </c>
      <c r="D43" s="193"/>
      <c r="E43" s="201"/>
      <c r="F43" s="201"/>
      <c r="G43" s="201"/>
      <c r="H43" s="201"/>
      <c r="I43" s="203"/>
      <c r="J43" s="193"/>
      <c r="K43" s="201"/>
      <c r="L43" s="201"/>
      <c r="M43" s="201"/>
      <c r="N43" s="201"/>
      <c r="O43" s="203"/>
      <c r="P43" s="193"/>
      <c r="Q43" s="201"/>
      <c r="R43" s="201"/>
      <c r="S43" s="201"/>
      <c r="T43" s="201"/>
      <c r="U43" s="193"/>
      <c r="V43" s="201"/>
      <c r="W43" s="201"/>
      <c r="X43" s="193"/>
      <c r="Y43" s="201"/>
      <c r="Z43" s="201"/>
      <c r="AA43" s="193"/>
      <c r="AB43" s="201"/>
      <c r="AC43" s="201"/>
      <c r="AD43" s="206"/>
      <c r="AE43" s="205"/>
      <c r="AF43" s="205"/>
      <c r="AG43" s="205"/>
      <c r="AH43" s="205"/>
      <c r="AI43" s="193"/>
      <c r="AJ43" s="205"/>
      <c r="AK43" s="205"/>
      <c r="AL43" s="205"/>
      <c r="AM43" s="205"/>
      <c r="AN43" s="193"/>
      <c r="AO43" s="201"/>
      <c r="AP43" s="201"/>
      <c r="AQ43" s="201"/>
      <c r="AR43" s="201"/>
      <c r="AS43" s="193"/>
      <c r="AT43" s="198"/>
      <c r="AU43" s="198"/>
      <c r="AV43" s="199"/>
      <c r="AW43" s="200"/>
    </row>
    <row r="44" spans="2:49">
      <c r="B44" s="121" t="s">
        <v>265</v>
      </c>
      <c r="C44" s="63"/>
      <c r="D44" s="203"/>
      <c r="E44" s="205"/>
      <c r="F44" s="205"/>
      <c r="G44" s="205"/>
      <c r="H44" s="205"/>
      <c r="I44" s="206"/>
      <c r="J44" s="203"/>
      <c r="K44" s="205"/>
      <c r="L44" s="205"/>
      <c r="M44" s="205"/>
      <c r="N44" s="205"/>
      <c r="O44" s="206"/>
      <c r="P44" s="203"/>
      <c r="Q44" s="205"/>
      <c r="R44" s="205"/>
      <c r="S44" s="205"/>
      <c r="T44" s="205"/>
      <c r="U44" s="203"/>
      <c r="V44" s="205"/>
      <c r="W44" s="205"/>
      <c r="X44" s="203"/>
      <c r="Y44" s="205"/>
      <c r="Z44" s="205"/>
      <c r="AA44" s="203"/>
      <c r="AB44" s="205"/>
      <c r="AC44" s="205"/>
      <c r="AD44" s="206"/>
      <c r="AE44" s="205"/>
      <c r="AF44" s="205"/>
      <c r="AG44" s="205"/>
      <c r="AH44" s="205"/>
      <c r="AI44" s="203"/>
      <c r="AJ44" s="205"/>
      <c r="AK44" s="205"/>
      <c r="AL44" s="205"/>
      <c r="AM44" s="205"/>
      <c r="AN44" s="203"/>
      <c r="AO44" s="205"/>
      <c r="AP44" s="205"/>
      <c r="AQ44" s="205"/>
      <c r="AR44" s="205"/>
      <c r="AS44" s="203"/>
      <c r="AT44" s="218"/>
      <c r="AU44" s="218"/>
      <c r="AV44" s="199"/>
      <c r="AW44" s="200"/>
    </row>
    <row r="45" spans="2:49">
      <c r="B45" s="103" t="s">
        <v>94</v>
      </c>
      <c r="C45" s="63" t="s">
        <v>30</v>
      </c>
      <c r="D45" s="193"/>
      <c r="E45" s="194"/>
      <c r="F45" s="194"/>
      <c r="G45" s="194"/>
      <c r="H45" s="194"/>
      <c r="I45" s="193"/>
      <c r="J45" s="193"/>
      <c r="K45" s="194"/>
      <c r="L45" s="194"/>
      <c r="M45" s="194"/>
      <c r="N45" s="194"/>
      <c r="O45" s="193"/>
      <c r="P45" s="193"/>
      <c r="Q45" s="194"/>
      <c r="R45" s="194"/>
      <c r="S45" s="194"/>
      <c r="T45" s="194"/>
      <c r="U45" s="193"/>
      <c r="V45" s="194"/>
      <c r="W45" s="194"/>
      <c r="X45" s="193"/>
      <c r="Y45" s="194"/>
      <c r="Z45" s="194"/>
      <c r="AA45" s="193"/>
      <c r="AB45" s="194"/>
      <c r="AC45" s="194"/>
      <c r="AD45" s="193"/>
      <c r="AE45" s="205"/>
      <c r="AF45" s="205"/>
      <c r="AG45" s="205"/>
      <c r="AH45" s="205"/>
      <c r="AI45" s="193"/>
      <c r="AJ45" s="205"/>
      <c r="AK45" s="205"/>
      <c r="AL45" s="205"/>
      <c r="AM45" s="205"/>
      <c r="AN45" s="193"/>
      <c r="AO45" s="194"/>
      <c r="AP45" s="194"/>
      <c r="AQ45" s="194"/>
      <c r="AR45" s="194"/>
      <c r="AS45" s="193"/>
      <c r="AT45" s="198"/>
      <c r="AU45" s="198"/>
      <c r="AV45" s="199"/>
      <c r="AW45" s="200"/>
    </row>
    <row r="46" spans="2:49">
      <c r="B46" s="120" t="s">
        <v>95</v>
      </c>
      <c r="C46" s="63" t="s">
        <v>31</v>
      </c>
      <c r="D46" s="193"/>
      <c r="E46" s="194"/>
      <c r="F46" s="194"/>
      <c r="G46" s="194"/>
      <c r="H46" s="194"/>
      <c r="I46" s="193"/>
      <c r="J46" s="193"/>
      <c r="K46" s="194"/>
      <c r="L46" s="194"/>
      <c r="M46" s="194"/>
      <c r="N46" s="194"/>
      <c r="O46" s="193"/>
      <c r="P46" s="193"/>
      <c r="Q46" s="194"/>
      <c r="R46" s="194"/>
      <c r="S46" s="194"/>
      <c r="T46" s="194"/>
      <c r="U46" s="193"/>
      <c r="V46" s="194"/>
      <c r="W46" s="194"/>
      <c r="X46" s="193"/>
      <c r="Y46" s="194"/>
      <c r="Z46" s="194"/>
      <c r="AA46" s="193"/>
      <c r="AB46" s="194"/>
      <c r="AC46" s="194"/>
      <c r="AD46" s="193"/>
      <c r="AE46" s="205"/>
      <c r="AF46" s="205"/>
      <c r="AG46" s="205"/>
      <c r="AH46" s="205"/>
      <c r="AI46" s="193"/>
      <c r="AJ46" s="205"/>
      <c r="AK46" s="205"/>
      <c r="AL46" s="205"/>
      <c r="AM46" s="205"/>
      <c r="AN46" s="193"/>
      <c r="AO46" s="194"/>
      <c r="AP46" s="194"/>
      <c r="AQ46" s="194"/>
      <c r="AR46" s="194"/>
      <c r="AS46" s="193"/>
      <c r="AT46" s="198"/>
      <c r="AU46" s="198"/>
      <c r="AV46" s="199"/>
      <c r="AW46" s="200"/>
    </row>
    <row r="47" spans="2:49">
      <c r="B47" s="120" t="s">
        <v>96</v>
      </c>
      <c r="C47" s="63" t="s">
        <v>32</v>
      </c>
      <c r="D47" s="193"/>
      <c r="E47" s="201"/>
      <c r="F47" s="201"/>
      <c r="G47" s="201"/>
      <c r="H47" s="201"/>
      <c r="I47" s="203"/>
      <c r="J47" s="193"/>
      <c r="K47" s="201"/>
      <c r="L47" s="201"/>
      <c r="M47" s="201"/>
      <c r="N47" s="201"/>
      <c r="O47" s="203"/>
      <c r="P47" s="193"/>
      <c r="Q47" s="201"/>
      <c r="R47" s="201"/>
      <c r="S47" s="201"/>
      <c r="T47" s="201"/>
      <c r="U47" s="193"/>
      <c r="V47" s="201"/>
      <c r="W47" s="201"/>
      <c r="X47" s="193"/>
      <c r="Y47" s="201"/>
      <c r="Z47" s="201"/>
      <c r="AA47" s="193"/>
      <c r="AB47" s="201"/>
      <c r="AC47" s="201"/>
      <c r="AD47" s="193"/>
      <c r="AE47" s="205"/>
      <c r="AF47" s="205"/>
      <c r="AG47" s="205"/>
      <c r="AH47" s="205"/>
      <c r="AI47" s="193"/>
      <c r="AJ47" s="205"/>
      <c r="AK47" s="205"/>
      <c r="AL47" s="205"/>
      <c r="AM47" s="205"/>
      <c r="AN47" s="193"/>
      <c r="AO47" s="201"/>
      <c r="AP47" s="201"/>
      <c r="AQ47" s="201"/>
      <c r="AR47" s="201"/>
      <c r="AS47" s="193"/>
      <c r="AT47" s="198"/>
      <c r="AU47" s="198"/>
      <c r="AV47" s="199"/>
      <c r="AW47" s="200"/>
    </row>
    <row r="48" spans="2:49">
      <c r="B48" s="121" t="s">
        <v>266</v>
      </c>
      <c r="C48" s="63"/>
      <c r="D48" s="203"/>
      <c r="E48" s="205"/>
      <c r="F48" s="205"/>
      <c r="G48" s="205"/>
      <c r="H48" s="205"/>
      <c r="I48" s="206"/>
      <c r="J48" s="203"/>
      <c r="K48" s="205"/>
      <c r="L48" s="205"/>
      <c r="M48" s="205"/>
      <c r="N48" s="205"/>
      <c r="O48" s="206"/>
      <c r="P48" s="203"/>
      <c r="Q48" s="205"/>
      <c r="R48" s="205"/>
      <c r="S48" s="205"/>
      <c r="T48" s="205"/>
      <c r="U48" s="203"/>
      <c r="V48" s="205"/>
      <c r="W48" s="205"/>
      <c r="X48" s="203"/>
      <c r="Y48" s="205"/>
      <c r="Z48" s="205"/>
      <c r="AA48" s="203"/>
      <c r="AB48" s="205"/>
      <c r="AC48" s="205"/>
      <c r="AD48" s="203"/>
      <c r="AE48" s="205"/>
      <c r="AF48" s="205"/>
      <c r="AG48" s="205"/>
      <c r="AH48" s="205"/>
      <c r="AI48" s="203"/>
      <c r="AJ48" s="205"/>
      <c r="AK48" s="205"/>
      <c r="AL48" s="205"/>
      <c r="AM48" s="205"/>
      <c r="AN48" s="203"/>
      <c r="AO48" s="205"/>
      <c r="AP48" s="205"/>
      <c r="AQ48" s="205"/>
      <c r="AR48" s="205"/>
      <c r="AS48" s="203"/>
      <c r="AT48" s="218"/>
      <c r="AU48" s="218"/>
      <c r="AV48" s="199"/>
      <c r="AW48" s="200"/>
    </row>
    <row r="49" spans="2:49">
      <c r="B49" s="120" t="s">
        <v>97</v>
      </c>
      <c r="C49" s="63" t="s">
        <v>33</v>
      </c>
      <c r="D49" s="193"/>
      <c r="E49" s="194"/>
      <c r="F49" s="194"/>
      <c r="G49" s="194"/>
      <c r="H49" s="194"/>
      <c r="I49" s="193"/>
      <c r="J49" s="193"/>
      <c r="K49" s="194"/>
      <c r="L49" s="194"/>
      <c r="M49" s="194"/>
      <c r="N49" s="194"/>
      <c r="O49" s="193"/>
      <c r="P49" s="193"/>
      <c r="Q49" s="194"/>
      <c r="R49" s="194"/>
      <c r="S49" s="194"/>
      <c r="T49" s="194"/>
      <c r="U49" s="193"/>
      <c r="V49" s="194"/>
      <c r="W49" s="194"/>
      <c r="X49" s="193"/>
      <c r="Y49" s="194"/>
      <c r="Z49" s="194"/>
      <c r="AA49" s="193"/>
      <c r="AB49" s="194"/>
      <c r="AC49" s="194"/>
      <c r="AD49" s="193"/>
      <c r="AE49" s="205"/>
      <c r="AF49" s="205"/>
      <c r="AG49" s="205"/>
      <c r="AH49" s="205"/>
      <c r="AI49" s="193"/>
      <c r="AJ49" s="205"/>
      <c r="AK49" s="205"/>
      <c r="AL49" s="205"/>
      <c r="AM49" s="205"/>
      <c r="AN49" s="193"/>
      <c r="AO49" s="194"/>
      <c r="AP49" s="194"/>
      <c r="AQ49" s="194"/>
      <c r="AR49" s="194"/>
      <c r="AS49" s="193"/>
      <c r="AT49" s="198"/>
      <c r="AU49" s="198"/>
      <c r="AV49" s="199"/>
      <c r="AW49" s="200"/>
    </row>
    <row r="50" spans="2:49">
      <c r="B50" s="120" t="s">
        <v>98</v>
      </c>
      <c r="C50" s="63" t="s">
        <v>34</v>
      </c>
      <c r="D50" s="193"/>
      <c r="E50" s="201"/>
      <c r="F50" s="201"/>
      <c r="G50" s="201"/>
      <c r="H50" s="201"/>
      <c r="I50" s="203"/>
      <c r="J50" s="193"/>
      <c r="K50" s="201"/>
      <c r="L50" s="201"/>
      <c r="M50" s="201"/>
      <c r="N50" s="201"/>
      <c r="O50" s="203"/>
      <c r="P50" s="193"/>
      <c r="Q50" s="201"/>
      <c r="R50" s="201"/>
      <c r="S50" s="201"/>
      <c r="T50" s="201"/>
      <c r="U50" s="193"/>
      <c r="V50" s="201"/>
      <c r="W50" s="201"/>
      <c r="X50" s="193"/>
      <c r="Y50" s="201"/>
      <c r="Z50" s="201"/>
      <c r="AA50" s="193"/>
      <c r="AB50" s="201"/>
      <c r="AC50" s="201"/>
      <c r="AD50" s="193"/>
      <c r="AE50" s="205"/>
      <c r="AF50" s="205"/>
      <c r="AG50" s="205"/>
      <c r="AH50" s="205"/>
      <c r="AI50" s="193"/>
      <c r="AJ50" s="205"/>
      <c r="AK50" s="205"/>
      <c r="AL50" s="205"/>
      <c r="AM50" s="205"/>
      <c r="AN50" s="193"/>
      <c r="AO50" s="201"/>
      <c r="AP50" s="201"/>
      <c r="AQ50" s="201"/>
      <c r="AR50" s="201"/>
      <c r="AS50" s="193"/>
      <c r="AT50" s="198"/>
      <c r="AU50" s="198"/>
      <c r="AV50" s="199"/>
      <c r="AW50" s="200"/>
    </row>
    <row r="51" spans="2:49" s="5" customFormat="1">
      <c r="B51" s="120" t="s">
        <v>267</v>
      </c>
      <c r="C51" s="63"/>
      <c r="D51" s="193"/>
      <c r="E51" s="194"/>
      <c r="F51" s="194"/>
      <c r="G51" s="194"/>
      <c r="H51" s="194"/>
      <c r="I51" s="193"/>
      <c r="J51" s="193"/>
      <c r="K51" s="194"/>
      <c r="L51" s="194"/>
      <c r="M51" s="194"/>
      <c r="N51" s="194"/>
      <c r="O51" s="193"/>
      <c r="P51" s="193"/>
      <c r="Q51" s="194"/>
      <c r="R51" s="194"/>
      <c r="S51" s="194"/>
      <c r="T51" s="194"/>
      <c r="U51" s="193"/>
      <c r="V51" s="194"/>
      <c r="W51" s="194"/>
      <c r="X51" s="193"/>
      <c r="Y51" s="194"/>
      <c r="Z51" s="194"/>
      <c r="AA51" s="193"/>
      <c r="AB51" s="194"/>
      <c r="AC51" s="194"/>
      <c r="AD51" s="193"/>
      <c r="AE51" s="205"/>
      <c r="AF51" s="205"/>
      <c r="AG51" s="205"/>
      <c r="AH51" s="205"/>
      <c r="AI51" s="193"/>
      <c r="AJ51" s="205"/>
      <c r="AK51" s="205"/>
      <c r="AL51" s="205"/>
      <c r="AM51" s="205"/>
      <c r="AN51" s="193"/>
      <c r="AO51" s="194"/>
      <c r="AP51" s="194"/>
      <c r="AQ51" s="194"/>
      <c r="AR51" s="194"/>
      <c r="AS51" s="193"/>
      <c r="AT51" s="198"/>
      <c r="AU51" s="198"/>
      <c r="AV51" s="199"/>
      <c r="AW51" s="200"/>
    </row>
    <row r="52" spans="2:49">
      <c r="B52" s="120" t="s">
        <v>268</v>
      </c>
      <c r="C52" s="63" t="s">
        <v>4</v>
      </c>
      <c r="D52" s="193"/>
      <c r="E52" s="194"/>
      <c r="F52" s="194"/>
      <c r="G52" s="194"/>
      <c r="H52" s="194"/>
      <c r="I52" s="193"/>
      <c r="J52" s="193"/>
      <c r="K52" s="194"/>
      <c r="L52" s="194"/>
      <c r="M52" s="194"/>
      <c r="N52" s="194"/>
      <c r="O52" s="193"/>
      <c r="P52" s="193"/>
      <c r="Q52" s="194"/>
      <c r="R52" s="194"/>
      <c r="S52" s="194"/>
      <c r="T52" s="194"/>
      <c r="U52" s="193"/>
      <c r="V52" s="194"/>
      <c r="W52" s="194"/>
      <c r="X52" s="193"/>
      <c r="Y52" s="194"/>
      <c r="Z52" s="194"/>
      <c r="AA52" s="193"/>
      <c r="AB52" s="194"/>
      <c r="AC52" s="194"/>
      <c r="AD52" s="193"/>
      <c r="AE52" s="205"/>
      <c r="AF52" s="205"/>
      <c r="AG52" s="205"/>
      <c r="AH52" s="205"/>
      <c r="AI52" s="193"/>
      <c r="AJ52" s="205"/>
      <c r="AK52" s="205"/>
      <c r="AL52" s="205"/>
      <c r="AM52" s="205"/>
      <c r="AN52" s="193"/>
      <c r="AO52" s="194"/>
      <c r="AP52" s="194"/>
      <c r="AQ52" s="194"/>
      <c r="AR52" s="194"/>
      <c r="AS52" s="193"/>
      <c r="AT52" s="198"/>
      <c r="AU52" s="198"/>
      <c r="AV52" s="199"/>
      <c r="AW52" s="200"/>
    </row>
    <row r="53" spans="2:49" s="5" customFormat="1">
      <c r="B53" s="120" t="s">
        <v>269</v>
      </c>
      <c r="C53" s="63" t="s">
        <v>5</v>
      </c>
      <c r="D53" s="193"/>
      <c r="E53" s="194"/>
      <c r="F53" s="194"/>
      <c r="G53" s="194"/>
      <c r="H53" s="194"/>
      <c r="I53" s="193"/>
      <c r="J53" s="193"/>
      <c r="K53" s="194"/>
      <c r="L53" s="194"/>
      <c r="M53" s="194"/>
      <c r="N53" s="194"/>
      <c r="O53" s="193"/>
      <c r="P53" s="193"/>
      <c r="Q53" s="194"/>
      <c r="R53" s="194"/>
      <c r="S53" s="194"/>
      <c r="T53" s="194"/>
      <c r="U53" s="193"/>
      <c r="V53" s="194"/>
      <c r="W53" s="194"/>
      <c r="X53" s="193"/>
      <c r="Y53" s="194"/>
      <c r="Z53" s="194"/>
      <c r="AA53" s="193"/>
      <c r="AB53" s="194"/>
      <c r="AC53" s="194"/>
      <c r="AD53" s="193"/>
      <c r="AE53" s="205"/>
      <c r="AF53" s="205"/>
      <c r="AG53" s="205"/>
      <c r="AH53" s="205"/>
      <c r="AI53" s="193"/>
      <c r="AJ53" s="205"/>
      <c r="AK53" s="205"/>
      <c r="AL53" s="205"/>
      <c r="AM53" s="205"/>
      <c r="AN53" s="193"/>
      <c r="AO53" s="194"/>
      <c r="AP53" s="194"/>
      <c r="AQ53" s="194"/>
      <c r="AR53" s="194"/>
      <c r="AS53" s="193"/>
      <c r="AT53" s="198"/>
      <c r="AU53" s="198"/>
      <c r="AV53" s="199"/>
      <c r="AW53" s="200"/>
    </row>
    <row r="54" spans="2:49" s="96" customFormat="1">
      <c r="B54" s="110" t="s">
        <v>270</v>
      </c>
      <c r="C54" s="95" t="s">
        <v>63</v>
      </c>
      <c r="D54" s="266">
        <f>D23+D26-D28+D30-D32+D34-D36+D38+D41-D43+D45+D46-D47-D49+D50+D51+D52+D53</f>
        <v>0</v>
      </c>
      <c r="E54" s="267">
        <f>E24+E27+E31+E35-E36+E39+E42+E45+E46-E49+E51+E52+E53</f>
        <v>0</v>
      </c>
      <c r="F54" s="267">
        <f>F24+F27+F31+F35-F36+F39+F42+F45+F46-F49+F51+F52+F53</f>
        <v>0</v>
      </c>
      <c r="G54" s="267">
        <f>G24+G27+G31+G35-G36+G39+G42+G45+G46-G49+G51+G52+G53</f>
        <v>0</v>
      </c>
      <c r="H54" s="267">
        <f>H24+H27+H31+H35-H36+H39+H42+H45+H46-H49+H51+H52+H53</f>
        <v>0</v>
      </c>
      <c r="I54" s="266">
        <f>I24+I27+I31+I35-I36+I39+I42+I45+I46-I49+I51+I52+I53</f>
        <v>0</v>
      </c>
      <c r="J54" s="266">
        <f>J23+J26-J28+J30-J32+J34-J36+J38+J41-J43+J45+J46-J47-J49+J50+J51+J52+J53</f>
        <v>0</v>
      </c>
      <c r="K54" s="267">
        <f>K24+K27+K31+K35-K36+K39+K42+K45+K46-K49+K51+K52+K53</f>
        <v>0</v>
      </c>
      <c r="L54" s="267">
        <f>L24+L27+L31+L35-L36+L39+L42+L45+L46-L49+L51+L52+L53</f>
        <v>0</v>
      </c>
      <c r="M54" s="267">
        <f>M24+M27+M31+M35-M36+M39+M42+M45+M46-M49+M51+M52+M53</f>
        <v>0</v>
      </c>
      <c r="N54" s="267">
        <f>N24+N27+N31+N35-N36+N39+N42+N45+N46-N49+N51+N52+N53</f>
        <v>0</v>
      </c>
      <c r="O54" s="266">
        <f>O24+O27+O31+O35-O36+O39+O42+O45+O46-O49+O51+O52+O53</f>
        <v>0</v>
      </c>
      <c r="P54" s="266">
        <f>P23+P26-P28+P30-P32+P34-P36+P38+P41-P43+P45+P46-P47-P49+P50+P51+P52+P53</f>
        <v>0</v>
      </c>
      <c r="Q54" s="267">
        <f>Q24+Q27+Q31+Q35-Q36+Q39+Q42+Q45+Q46-Q49+Q51+Q52+Q53</f>
        <v>0</v>
      </c>
      <c r="R54" s="267">
        <f>R24+R27+R31+R35-R36+R39+R42+R45+R46-R49+R51+R52+R53</f>
        <v>0</v>
      </c>
      <c r="S54" s="267">
        <f>S24+S27+S31+S35-S36+S39+S42+S45+S46-S49+S51+S52+S53</f>
        <v>0</v>
      </c>
      <c r="T54" s="267">
        <f>T24+T27+T31+T35-T36+T39+T42+T45+T46-T49+T51+T52+T53</f>
        <v>0</v>
      </c>
      <c r="U54" s="266">
        <f>U23+U26-U28+U30-U32+U34-U36+U38+U41-U43+U45+U46-U47-U49+U50+U51+U52+U53</f>
        <v>0</v>
      </c>
      <c r="V54" s="267">
        <f>V24+V27+V31+V35-V36+V39+V42+V45+V46-V49+V51+V52+V53</f>
        <v>0</v>
      </c>
      <c r="W54" s="267">
        <f>W24+W27+W31+W35-W36+W39+W42+W45+W46-W49+W51+W52+W53</f>
        <v>0</v>
      </c>
      <c r="X54" s="266">
        <f>X23+X26-X28+X30-X32+X34-X36+X38+X41-X43+X45+X46-X47-X49+X50+X51+X52+X53</f>
        <v>0</v>
      </c>
      <c r="Y54" s="267">
        <f>Y24+Y27+Y31+Y35-Y36+Y39+Y42+Y45+Y46-Y49+Y51+Y52+Y53</f>
        <v>0</v>
      </c>
      <c r="Z54" s="267">
        <f>Z24+Z27+Z31+Z35-Z36+Z39+Z42+Z45+Z46-Z49+Z51+Z52+Z53</f>
        <v>0</v>
      </c>
      <c r="AA54" s="266">
        <f>AA23+AA26-AA28+AA30-AA32+AA34-AA36+AA38+AA41-AA43+AA45+AA46-AA47-AA49+AA50+AA51+AA52+AA53</f>
        <v>0</v>
      </c>
      <c r="AB54" s="267">
        <f>AB24+AB27+AB31+AB35-AB36+AB39+AB42+AB45+AB46-AB49+AB51+AB52+AB53</f>
        <v>0</v>
      </c>
      <c r="AC54" s="267">
        <f>AC24+AC27+AC31+AC35-AC36+AC39+AC42+AC45+AC46-AC49+AC51+AC52+AC53</f>
        <v>0</v>
      </c>
      <c r="AD54" s="266"/>
      <c r="AE54" s="268"/>
      <c r="AF54" s="268"/>
      <c r="AG54" s="268"/>
      <c r="AH54" s="268"/>
      <c r="AI54" s="266"/>
      <c r="AJ54" s="268"/>
      <c r="AK54" s="268"/>
      <c r="AL54" s="268"/>
      <c r="AM54" s="268"/>
      <c r="AN54" s="266">
        <f>AN23+AN26-AN28+AN30-AN32+AN34-AN36+AN38+AN41-AN43+AN45+AN46-AN47-AN49+AN50+AN51+AN52+AN53</f>
        <v>0</v>
      </c>
      <c r="AO54" s="267">
        <f>AO24+AO27+AO31+AO35-AO36+AO39+AO42+AO45+AO46-AO49+AO51+AO52+AO53</f>
        <v>0</v>
      </c>
      <c r="AP54" s="267">
        <f>AP24+AP27+AP31+AP35-AP36+AP39+AP42+AP45+AP46-AP49+AP51+AP52+AP53</f>
        <v>0</v>
      </c>
      <c r="AQ54" s="267">
        <f>AQ24+AQ27+AQ31+AQ35-AQ36+AQ39+AQ42+AQ45+AQ46-AQ49+AQ51+AQ52+AQ53</f>
        <v>0</v>
      </c>
      <c r="AR54" s="267">
        <f>AR24+AR27+AR31+AR35-AR36+AR39+AR42+AR45+AR46-AR49+AR51+AR52+AR53</f>
        <v>0</v>
      </c>
      <c r="AS54" s="266">
        <f>AS23+AS26-AS28+AS30-AS32+AS34-AS36+AS38+AS41-AS43+AS45+AS46-AS47-AS49+AS50+AS51+AS52+AS53</f>
        <v>0</v>
      </c>
      <c r="AT54" s="269">
        <f>AT23+AT26-AT28+AT30-AT32+AT34-AT36+AT38+AT41-AT43+AT45+AT46-AT47-AT49+AT50+AT51+AT52+AT53</f>
        <v>0</v>
      </c>
      <c r="AU54" s="269">
        <f>AU23+AU26-AU28+AU30-AU32+AU34-AU36+AU38+AU41-AU43+AU45+AU46-AU47-AU49+AU50+AU51+AU52+AU53</f>
        <v>0</v>
      </c>
      <c r="AV54" s="270"/>
      <c r="AW54" s="271"/>
    </row>
    <row r="55" spans="2:49" ht="26.4">
      <c r="B55" s="110" t="s">
        <v>480</v>
      </c>
      <c r="C55" s="68" t="s">
        <v>28</v>
      </c>
      <c r="D55" s="266">
        <f t="shared" ref="D55:O55" si="0">MIN(MAX(0,D56),MAX(0,D57))</f>
        <v>0</v>
      </c>
      <c r="E55" s="267">
        <f t="shared" si="0"/>
        <v>0</v>
      </c>
      <c r="F55" s="267">
        <f t="shared" si="0"/>
        <v>0</v>
      </c>
      <c r="G55" s="267">
        <f t="shared" si="0"/>
        <v>0</v>
      </c>
      <c r="H55" s="267">
        <f t="shared" si="0"/>
        <v>0</v>
      </c>
      <c r="I55" s="266">
        <f t="shared" si="0"/>
        <v>0</v>
      </c>
      <c r="J55" s="266">
        <f t="shared" si="0"/>
        <v>0</v>
      </c>
      <c r="K55" s="267">
        <f t="shared" si="0"/>
        <v>0</v>
      </c>
      <c r="L55" s="267">
        <f t="shared" si="0"/>
        <v>0</v>
      </c>
      <c r="M55" s="267">
        <f t="shared" si="0"/>
        <v>0</v>
      </c>
      <c r="N55" s="267">
        <f t="shared" si="0"/>
        <v>0</v>
      </c>
      <c r="O55" s="266">
        <f t="shared" si="0"/>
        <v>0</v>
      </c>
      <c r="P55" s="266">
        <f t="shared" ref="P55:AU55" si="1">MIN(MAX(0,P56),MAX(0,P57))</f>
        <v>0</v>
      </c>
      <c r="Q55" s="267">
        <f t="shared" si="1"/>
        <v>0</v>
      </c>
      <c r="R55" s="267">
        <f t="shared" si="1"/>
        <v>0</v>
      </c>
      <c r="S55" s="267">
        <f t="shared" si="1"/>
        <v>0</v>
      </c>
      <c r="T55" s="267">
        <f t="shared" si="1"/>
        <v>0</v>
      </c>
      <c r="U55" s="266">
        <f t="shared" si="1"/>
        <v>0</v>
      </c>
      <c r="V55" s="267">
        <f t="shared" si="1"/>
        <v>0</v>
      </c>
      <c r="W55" s="267">
        <f t="shared" si="1"/>
        <v>0</v>
      </c>
      <c r="X55" s="266">
        <f t="shared" si="1"/>
        <v>0</v>
      </c>
      <c r="Y55" s="267">
        <f t="shared" si="1"/>
        <v>0</v>
      </c>
      <c r="Z55" s="267">
        <f t="shared" si="1"/>
        <v>0</v>
      </c>
      <c r="AA55" s="266">
        <f t="shared" si="1"/>
        <v>0</v>
      </c>
      <c r="AB55" s="267">
        <f t="shared" si="1"/>
        <v>0</v>
      </c>
      <c r="AC55" s="267">
        <f t="shared" si="1"/>
        <v>0</v>
      </c>
      <c r="AD55" s="266"/>
      <c r="AE55" s="205"/>
      <c r="AF55" s="205"/>
      <c r="AG55" s="205"/>
      <c r="AH55" s="205"/>
      <c r="AI55" s="266"/>
      <c r="AJ55" s="205"/>
      <c r="AK55" s="205"/>
      <c r="AL55" s="205"/>
      <c r="AM55" s="205"/>
      <c r="AN55" s="266">
        <f t="shared" si="1"/>
        <v>0</v>
      </c>
      <c r="AO55" s="267">
        <f t="shared" si="1"/>
        <v>0</v>
      </c>
      <c r="AP55" s="267">
        <f t="shared" si="1"/>
        <v>0</v>
      </c>
      <c r="AQ55" s="267">
        <f t="shared" si="1"/>
        <v>0</v>
      </c>
      <c r="AR55" s="267">
        <f t="shared" si="1"/>
        <v>0</v>
      </c>
      <c r="AS55" s="266">
        <f t="shared" si="1"/>
        <v>0</v>
      </c>
      <c r="AT55" s="269">
        <f t="shared" si="1"/>
        <v>0</v>
      </c>
      <c r="AU55" s="269">
        <f t="shared" si="1"/>
        <v>0</v>
      </c>
      <c r="AV55" s="199"/>
      <c r="AW55" s="200"/>
    </row>
    <row r="56" spans="2:49" ht="13.2" customHeight="1">
      <c r="B56" s="120" t="s">
        <v>99</v>
      </c>
      <c r="C56" s="68" t="s">
        <v>368</v>
      </c>
      <c r="D56" s="193"/>
      <c r="E56" s="194"/>
      <c r="F56" s="194"/>
      <c r="G56" s="194"/>
      <c r="H56" s="194"/>
      <c r="I56" s="193"/>
      <c r="J56" s="193"/>
      <c r="K56" s="194"/>
      <c r="L56" s="194"/>
      <c r="M56" s="194"/>
      <c r="N56" s="194"/>
      <c r="O56" s="193"/>
      <c r="P56" s="193"/>
      <c r="Q56" s="194"/>
      <c r="R56" s="194"/>
      <c r="S56" s="194"/>
      <c r="T56" s="194"/>
      <c r="U56" s="193"/>
      <c r="V56" s="194"/>
      <c r="W56" s="194"/>
      <c r="X56" s="193"/>
      <c r="Y56" s="194"/>
      <c r="Z56" s="194"/>
      <c r="AA56" s="193"/>
      <c r="AB56" s="194"/>
      <c r="AC56" s="194"/>
      <c r="AD56" s="193"/>
      <c r="AE56" s="205"/>
      <c r="AF56" s="205"/>
      <c r="AG56" s="205"/>
      <c r="AH56" s="205"/>
      <c r="AI56" s="193"/>
      <c r="AJ56" s="205"/>
      <c r="AK56" s="205"/>
      <c r="AL56" s="205"/>
      <c r="AM56" s="205"/>
      <c r="AN56" s="193"/>
      <c r="AO56" s="194"/>
      <c r="AP56" s="194"/>
      <c r="AQ56" s="194"/>
      <c r="AR56" s="194"/>
      <c r="AS56" s="193"/>
      <c r="AT56" s="198"/>
      <c r="AU56" s="198"/>
      <c r="AV56" s="198"/>
      <c r="AW56" s="200"/>
    </row>
    <row r="57" spans="2:49">
      <c r="B57" s="120" t="s">
        <v>100</v>
      </c>
      <c r="C57" s="68" t="s">
        <v>29</v>
      </c>
      <c r="D57" s="193"/>
      <c r="E57" s="194"/>
      <c r="F57" s="194"/>
      <c r="G57" s="194"/>
      <c r="H57" s="194"/>
      <c r="I57" s="193"/>
      <c r="J57" s="193"/>
      <c r="K57" s="194"/>
      <c r="L57" s="194"/>
      <c r="M57" s="194"/>
      <c r="N57" s="194"/>
      <c r="O57" s="193"/>
      <c r="P57" s="193"/>
      <c r="Q57" s="194"/>
      <c r="R57" s="194"/>
      <c r="S57" s="194"/>
      <c r="T57" s="194"/>
      <c r="U57" s="193"/>
      <c r="V57" s="194"/>
      <c r="W57" s="194"/>
      <c r="X57" s="193"/>
      <c r="Y57" s="194"/>
      <c r="Z57" s="194"/>
      <c r="AA57" s="193"/>
      <c r="AB57" s="194"/>
      <c r="AC57" s="194"/>
      <c r="AD57" s="193"/>
      <c r="AE57" s="205"/>
      <c r="AF57" s="205"/>
      <c r="AG57" s="205"/>
      <c r="AH57" s="205"/>
      <c r="AI57" s="193"/>
      <c r="AJ57" s="205"/>
      <c r="AK57" s="205"/>
      <c r="AL57" s="205"/>
      <c r="AM57" s="205"/>
      <c r="AN57" s="193"/>
      <c r="AO57" s="194"/>
      <c r="AP57" s="194"/>
      <c r="AQ57" s="194"/>
      <c r="AR57" s="194"/>
      <c r="AS57" s="193"/>
      <c r="AT57" s="198"/>
      <c r="AU57" s="198"/>
      <c r="AV57" s="198"/>
      <c r="AW57" s="200"/>
    </row>
    <row r="58" spans="2:49" s="5" customFormat="1" ht="13.8" thickBot="1">
      <c r="B58" s="124" t="s">
        <v>482</v>
      </c>
      <c r="C58" s="125"/>
      <c r="D58" s="272"/>
      <c r="E58" s="273"/>
      <c r="F58" s="273"/>
      <c r="G58" s="273"/>
      <c r="H58" s="273"/>
      <c r="I58" s="272"/>
      <c r="J58" s="274"/>
      <c r="K58" s="275"/>
      <c r="L58" s="275"/>
      <c r="M58" s="275"/>
      <c r="N58" s="275"/>
      <c r="O58" s="274"/>
      <c r="P58" s="274"/>
      <c r="Q58" s="275"/>
      <c r="R58" s="275"/>
      <c r="S58" s="275"/>
      <c r="T58" s="275"/>
      <c r="U58" s="274"/>
      <c r="V58" s="275"/>
      <c r="W58" s="275"/>
      <c r="X58" s="274"/>
      <c r="Y58" s="275"/>
      <c r="Z58" s="275"/>
      <c r="AA58" s="274"/>
      <c r="AB58" s="275"/>
      <c r="AC58" s="275"/>
      <c r="AD58" s="274"/>
      <c r="AE58" s="276"/>
      <c r="AF58" s="276"/>
      <c r="AG58" s="276"/>
      <c r="AH58" s="277"/>
      <c r="AI58" s="274"/>
      <c r="AJ58" s="276"/>
      <c r="AK58" s="276"/>
      <c r="AL58" s="276"/>
      <c r="AM58" s="277"/>
      <c r="AN58" s="274"/>
      <c r="AO58" s="275"/>
      <c r="AP58" s="275"/>
      <c r="AQ58" s="275"/>
      <c r="AR58" s="275"/>
      <c r="AS58" s="274"/>
      <c r="AT58" s="278"/>
      <c r="AU58" s="278"/>
      <c r="AV58" s="278"/>
      <c r="AW58" s="279"/>
    </row>
    <row r="59" spans="2:49">
      <c r="C59" s="5"/>
    </row>
    <row r="60" spans="2:49" ht="13.5" customHeight="1">
      <c r="B60" s="46"/>
    </row>
    <row r="61" spans="2:49"/>
    <row r="62" spans="2:49" hidden="1"/>
  </sheetData>
  <dataConsolidate link="1"/>
  <conditionalFormatting sqref="Z18:Z19">
    <cfRule type="cellIs" dxfId="513" priority="384" stopIfTrue="1" operator="lessThan">
      <formula>0</formula>
    </cfRule>
  </conditionalFormatting>
  <conditionalFormatting sqref="AA11:AA14">
    <cfRule type="cellIs" dxfId="512" priority="382" stopIfTrue="1" operator="lessThan">
      <formula>0</formula>
    </cfRule>
  </conditionalFormatting>
  <conditionalFormatting sqref="AN18:AN19">
    <cfRule type="cellIs" dxfId="511" priority="358" stopIfTrue="1" operator="lessThan">
      <formula>0</formula>
    </cfRule>
  </conditionalFormatting>
  <conditionalFormatting sqref="AU47">
    <cfRule type="cellIs" dxfId="510" priority="27" stopIfTrue="1" operator="lessThan">
      <formula>0</formula>
    </cfRule>
  </conditionalFormatting>
  <conditionalFormatting sqref="AS26">
    <cfRule type="cellIs" dxfId="509" priority="62" stopIfTrue="1" operator="lessThan">
      <formula>0</formula>
    </cfRule>
  </conditionalFormatting>
  <conditionalFormatting sqref="AT26">
    <cfRule type="cellIs" dxfId="508" priority="61" stopIfTrue="1" operator="lessThan">
      <formula>0</formula>
    </cfRule>
  </conditionalFormatting>
  <conditionalFormatting sqref="D5:D7">
    <cfRule type="cellIs" dxfId="507" priority="480" stopIfTrue="1" operator="lessThan">
      <formula>0</formula>
    </cfRule>
  </conditionalFormatting>
  <conditionalFormatting sqref="AU51">
    <cfRule type="cellIs" dxfId="506" priority="18" stopIfTrue="1" operator="lessThan">
      <formula>0</formula>
    </cfRule>
  </conditionalFormatting>
  <conditionalFormatting sqref="J5:J7">
    <cfRule type="cellIs" dxfId="505" priority="478" stopIfTrue="1" operator="lessThan">
      <formula>0</formula>
    </cfRule>
  </conditionalFormatting>
  <conditionalFormatting sqref="AT52">
    <cfRule type="cellIs" dxfId="504" priority="16" stopIfTrue="1" operator="lessThan">
      <formula>0</formula>
    </cfRule>
  </conditionalFormatting>
  <conditionalFormatting sqref="P5:P7">
    <cfRule type="cellIs" dxfId="503" priority="476" stopIfTrue="1" operator="lessThan">
      <formula>0</formula>
    </cfRule>
  </conditionalFormatting>
  <conditionalFormatting sqref="U5:U7">
    <cfRule type="cellIs" dxfId="502" priority="475" stopIfTrue="1" operator="lessThan">
      <formula>0</formula>
    </cfRule>
  </conditionalFormatting>
  <conditionalFormatting sqref="X5:X7">
    <cfRule type="cellIs" dxfId="501" priority="474" stopIfTrue="1" operator="lessThan">
      <formula>0</formula>
    </cfRule>
  </conditionalFormatting>
  <conditionalFormatting sqref="AA5:AA7">
    <cfRule type="cellIs" dxfId="500" priority="473" stopIfTrue="1" operator="lessThan">
      <formula>0</formula>
    </cfRule>
  </conditionalFormatting>
  <conditionalFormatting sqref="AD5:AD7">
    <cfRule type="cellIs" dxfId="499" priority="472" stopIfTrue="1" operator="lessThan">
      <formula>0</formula>
    </cfRule>
  </conditionalFormatting>
  <conditionalFormatting sqref="AI5:AI7">
    <cfRule type="cellIs" dxfId="498" priority="471" stopIfTrue="1" operator="lessThan">
      <formula>0</formula>
    </cfRule>
  </conditionalFormatting>
  <conditionalFormatting sqref="AN5:AN7">
    <cfRule type="cellIs" dxfId="497" priority="470" stopIfTrue="1" operator="lessThan">
      <formula>0</formula>
    </cfRule>
  </conditionalFormatting>
  <conditionalFormatting sqref="AS5:AS7">
    <cfRule type="cellIs" dxfId="496" priority="469" stopIfTrue="1" operator="lessThan">
      <formula>0</formula>
    </cfRule>
  </conditionalFormatting>
  <conditionalFormatting sqref="AT5:AT7">
    <cfRule type="cellIs" dxfId="495" priority="468" stopIfTrue="1" operator="lessThan">
      <formula>0</formula>
    </cfRule>
  </conditionalFormatting>
  <conditionalFormatting sqref="AU5:AU7">
    <cfRule type="cellIs" dxfId="494" priority="467" stopIfTrue="1" operator="lessThan">
      <formula>0</formula>
    </cfRule>
  </conditionalFormatting>
  <conditionalFormatting sqref="D9">
    <cfRule type="cellIs" dxfId="493" priority="466" stopIfTrue="1" operator="lessThan">
      <formula>0</formula>
    </cfRule>
  </conditionalFormatting>
  <conditionalFormatting sqref="D11:D20">
    <cfRule type="cellIs" dxfId="492" priority="465" stopIfTrue="1" operator="lessThan">
      <formula>0</formula>
    </cfRule>
  </conditionalFormatting>
  <conditionalFormatting sqref="E10:I10">
    <cfRule type="cellIs" dxfId="491" priority="464" stopIfTrue="1" operator="lessThan">
      <formula>0</formula>
    </cfRule>
  </conditionalFormatting>
  <conditionalFormatting sqref="E11:I11">
    <cfRule type="cellIs" dxfId="490" priority="463" stopIfTrue="1" operator="lessThan">
      <formula>0</formula>
    </cfRule>
  </conditionalFormatting>
  <conditionalFormatting sqref="E13:I16 E17:H17">
    <cfRule type="cellIs" dxfId="489" priority="462" stopIfTrue="1" operator="lessThan">
      <formula>0</formula>
    </cfRule>
  </conditionalFormatting>
  <conditionalFormatting sqref="E18:I20">
    <cfRule type="cellIs" dxfId="488" priority="461" stopIfTrue="1" operator="lessThan">
      <formula>0</formula>
    </cfRule>
  </conditionalFormatting>
  <conditionalFormatting sqref="D23">
    <cfRule type="cellIs" dxfId="487" priority="459" stopIfTrue="1" operator="lessThan">
      <formula>0</formula>
    </cfRule>
  </conditionalFormatting>
  <conditionalFormatting sqref="D26">
    <cfRule type="cellIs" dxfId="486" priority="458" stopIfTrue="1" operator="lessThan">
      <formula>0</formula>
    </cfRule>
  </conditionalFormatting>
  <conditionalFormatting sqref="D28">
    <cfRule type="cellIs" dxfId="485" priority="457" stopIfTrue="1" operator="lessThan">
      <formula>0</formula>
    </cfRule>
  </conditionalFormatting>
  <conditionalFormatting sqref="D30">
    <cfRule type="cellIs" dxfId="484" priority="456" stopIfTrue="1" operator="lessThan">
      <formula>0</formula>
    </cfRule>
  </conditionalFormatting>
  <conditionalFormatting sqref="D32">
    <cfRule type="cellIs" dxfId="483" priority="455" stopIfTrue="1" operator="lessThan">
      <formula>0</formula>
    </cfRule>
  </conditionalFormatting>
  <conditionalFormatting sqref="AU57">
    <cfRule type="cellIs" dxfId="482" priority="6" stopIfTrue="1" operator="lessThan">
      <formula>0</formula>
    </cfRule>
  </conditionalFormatting>
  <conditionalFormatting sqref="D34">
    <cfRule type="cellIs" dxfId="481" priority="454" stopIfTrue="1" operator="lessThan">
      <formula>0</formula>
    </cfRule>
  </conditionalFormatting>
  <conditionalFormatting sqref="D38">
    <cfRule type="cellIs" dxfId="480" priority="453" stopIfTrue="1" operator="lessThan">
      <formula>0</formula>
    </cfRule>
  </conditionalFormatting>
  <conditionalFormatting sqref="D41">
    <cfRule type="cellIs" dxfId="479" priority="452" stopIfTrue="1" operator="lessThan">
      <formula>0</formula>
    </cfRule>
  </conditionalFormatting>
  <conditionalFormatting sqref="D43">
    <cfRule type="cellIs" dxfId="478" priority="451" stopIfTrue="1" operator="lessThan">
      <formula>0</formula>
    </cfRule>
  </conditionalFormatting>
  <conditionalFormatting sqref="D47">
    <cfRule type="cellIs" dxfId="477" priority="450" stopIfTrue="1" operator="lessThan">
      <formula>0</formula>
    </cfRule>
  </conditionalFormatting>
  <conditionalFormatting sqref="D50">
    <cfRule type="cellIs" dxfId="476" priority="449" stopIfTrue="1" operator="lessThan">
      <formula>0</formula>
    </cfRule>
  </conditionalFormatting>
  <conditionalFormatting sqref="F24:I24">
    <cfRule type="cellIs" dxfId="475" priority="447" stopIfTrue="1" operator="lessThan">
      <formula>0</formula>
    </cfRule>
  </conditionalFormatting>
  <conditionalFormatting sqref="E27:I27">
    <cfRule type="cellIs" dxfId="474" priority="446" stopIfTrue="1" operator="lessThan">
      <formula>0</formula>
    </cfRule>
  </conditionalFormatting>
  <conditionalFormatting sqref="E31:I31">
    <cfRule type="cellIs" dxfId="473" priority="445" stopIfTrue="1" operator="lessThan">
      <formula>0</formula>
    </cfRule>
  </conditionalFormatting>
  <conditionalFormatting sqref="E35:I35">
    <cfRule type="cellIs" dxfId="472" priority="444" stopIfTrue="1" operator="lessThan">
      <formula>0</formula>
    </cfRule>
  </conditionalFormatting>
  <conditionalFormatting sqref="E39:I39">
    <cfRule type="cellIs" dxfId="471" priority="443" stopIfTrue="1" operator="lessThan">
      <formula>0</formula>
    </cfRule>
  </conditionalFormatting>
  <conditionalFormatting sqref="E42:I42">
    <cfRule type="cellIs" dxfId="470" priority="442" stopIfTrue="1" operator="lessThan">
      <formula>0</formula>
    </cfRule>
  </conditionalFormatting>
  <conditionalFormatting sqref="D36">
    <cfRule type="cellIs" dxfId="469" priority="441" stopIfTrue="1" operator="lessThan">
      <formula>0</formula>
    </cfRule>
  </conditionalFormatting>
  <conditionalFormatting sqref="E36:I36">
    <cfRule type="cellIs" dxfId="468" priority="440" stopIfTrue="1" operator="lessThan">
      <formula>0</formula>
    </cfRule>
  </conditionalFormatting>
  <conditionalFormatting sqref="D45">
    <cfRule type="cellIs" dxfId="467" priority="439" stopIfTrue="1" operator="lessThan">
      <formula>0</formula>
    </cfRule>
  </conditionalFormatting>
  <conditionalFormatting sqref="E45:I45">
    <cfRule type="cellIs" dxfId="466" priority="438" stopIfTrue="1" operator="lessThan">
      <formula>0</formula>
    </cfRule>
  </conditionalFormatting>
  <conditionalFormatting sqref="D46">
    <cfRule type="cellIs" dxfId="465" priority="437" stopIfTrue="1" operator="lessThan">
      <formula>0</formula>
    </cfRule>
  </conditionalFormatting>
  <conditionalFormatting sqref="E46:I46">
    <cfRule type="cellIs" dxfId="464" priority="436" stopIfTrue="1" operator="lessThan">
      <formula>0</formula>
    </cfRule>
  </conditionalFormatting>
  <conditionalFormatting sqref="D49">
    <cfRule type="cellIs" dxfId="463" priority="435" stopIfTrue="1" operator="lessThan">
      <formula>0</formula>
    </cfRule>
  </conditionalFormatting>
  <conditionalFormatting sqref="E49:I49">
    <cfRule type="cellIs" dxfId="462" priority="434" stopIfTrue="1" operator="lessThan">
      <formula>0</formula>
    </cfRule>
  </conditionalFormatting>
  <conditionalFormatting sqref="D51">
    <cfRule type="cellIs" dxfId="461" priority="433" stopIfTrue="1" operator="lessThan">
      <formula>0</formula>
    </cfRule>
  </conditionalFormatting>
  <conditionalFormatting sqref="E51:I51">
    <cfRule type="cellIs" dxfId="460" priority="432" stopIfTrue="1" operator="lessThan">
      <formula>0</formula>
    </cfRule>
  </conditionalFormatting>
  <conditionalFormatting sqref="D52">
    <cfRule type="cellIs" dxfId="459" priority="431" stopIfTrue="1" operator="lessThan">
      <formula>0</formula>
    </cfRule>
  </conditionalFormatting>
  <conditionalFormatting sqref="E52:I52">
    <cfRule type="cellIs" dxfId="458" priority="430" stopIfTrue="1" operator="lessThan">
      <formula>0</formula>
    </cfRule>
  </conditionalFormatting>
  <conditionalFormatting sqref="D53">
    <cfRule type="cellIs" dxfId="457" priority="429" stopIfTrue="1" operator="lessThan">
      <formula>0</formula>
    </cfRule>
  </conditionalFormatting>
  <conditionalFormatting sqref="E53:I53">
    <cfRule type="cellIs" dxfId="456" priority="428" stopIfTrue="1" operator="lessThan">
      <formula>0</formula>
    </cfRule>
  </conditionalFormatting>
  <conditionalFormatting sqref="D56">
    <cfRule type="cellIs" dxfId="455" priority="427" stopIfTrue="1" operator="lessThan">
      <formula>0</formula>
    </cfRule>
  </conditionalFormatting>
  <conditionalFormatting sqref="E56:I56">
    <cfRule type="cellIs" dxfId="454" priority="426" stopIfTrue="1" operator="lessThan">
      <formula>0</formula>
    </cfRule>
  </conditionalFormatting>
  <conditionalFormatting sqref="D57">
    <cfRule type="cellIs" dxfId="453" priority="425" stopIfTrue="1" operator="lessThan">
      <formula>0</formula>
    </cfRule>
  </conditionalFormatting>
  <conditionalFormatting sqref="E57:I57">
    <cfRule type="cellIs" dxfId="452" priority="424" stopIfTrue="1" operator="lessThan">
      <formula>0</formula>
    </cfRule>
  </conditionalFormatting>
  <conditionalFormatting sqref="D58">
    <cfRule type="cellIs" dxfId="451" priority="423" stopIfTrue="1" operator="lessThan">
      <formula>0</formula>
    </cfRule>
  </conditionalFormatting>
  <conditionalFormatting sqref="E58:I58">
    <cfRule type="cellIs" dxfId="450" priority="422" stopIfTrue="1" operator="lessThan">
      <formula>0</formula>
    </cfRule>
  </conditionalFormatting>
  <conditionalFormatting sqref="J9">
    <cfRule type="cellIs" dxfId="449" priority="421" stopIfTrue="1" operator="lessThan">
      <formula>0</formula>
    </cfRule>
  </conditionalFormatting>
  <conditionalFormatting sqref="J11:J14">
    <cfRule type="cellIs" dxfId="448" priority="420" stopIfTrue="1" operator="lessThan">
      <formula>0</formula>
    </cfRule>
  </conditionalFormatting>
  <conditionalFormatting sqref="K10:O10">
    <cfRule type="cellIs" dxfId="447" priority="419" stopIfTrue="1" operator="lessThan">
      <formula>0</formula>
    </cfRule>
  </conditionalFormatting>
  <conditionalFormatting sqref="K11:O11">
    <cfRule type="cellIs" dxfId="446" priority="418" stopIfTrue="1" operator="lessThan">
      <formula>0</formula>
    </cfRule>
  </conditionalFormatting>
  <conditionalFormatting sqref="K13:O14">
    <cfRule type="cellIs" dxfId="445" priority="417" stopIfTrue="1" operator="lessThan">
      <formula>0</formula>
    </cfRule>
  </conditionalFormatting>
  <conditionalFormatting sqref="J16:J19">
    <cfRule type="cellIs" dxfId="444" priority="416" stopIfTrue="1" operator="lessThan">
      <formula>0</formula>
    </cfRule>
  </conditionalFormatting>
  <conditionalFormatting sqref="K16:O16 K17:N17">
    <cfRule type="cellIs" dxfId="443" priority="415" stopIfTrue="1" operator="lessThan">
      <formula>0</formula>
    </cfRule>
  </conditionalFormatting>
  <conditionalFormatting sqref="K18:O19">
    <cfRule type="cellIs" dxfId="442" priority="414" stopIfTrue="1" operator="lessThan">
      <formula>0</formula>
    </cfRule>
  </conditionalFormatting>
  <conditionalFormatting sqref="P9">
    <cfRule type="cellIs" dxfId="441" priority="412" stopIfTrue="1" operator="lessThan">
      <formula>0</formula>
    </cfRule>
  </conditionalFormatting>
  <conditionalFormatting sqref="P11:P14">
    <cfRule type="cellIs" dxfId="440" priority="411" stopIfTrue="1" operator="lessThan">
      <formula>0</formula>
    </cfRule>
  </conditionalFormatting>
  <conditionalFormatting sqref="Q10:T10">
    <cfRule type="cellIs" dxfId="439" priority="410" stopIfTrue="1" operator="lessThan">
      <formula>0</formula>
    </cfRule>
  </conditionalFormatting>
  <conditionalFormatting sqref="Q11:T11">
    <cfRule type="cellIs" dxfId="438" priority="409" stopIfTrue="1" operator="lessThan">
      <formula>0</formula>
    </cfRule>
  </conditionalFormatting>
  <conditionalFormatting sqref="Q13:T14">
    <cfRule type="cellIs" dxfId="437" priority="408" stopIfTrue="1" operator="lessThan">
      <formula>0</formula>
    </cfRule>
  </conditionalFormatting>
  <conditionalFormatting sqref="P18:P19">
    <cfRule type="cellIs" dxfId="436" priority="407" stopIfTrue="1" operator="lessThan">
      <formula>0</formula>
    </cfRule>
  </conditionalFormatting>
  <conditionalFormatting sqref="Q18:T19">
    <cfRule type="cellIs" dxfId="435" priority="406" stopIfTrue="1" operator="lessThan">
      <formula>0</formula>
    </cfRule>
  </conditionalFormatting>
  <conditionalFormatting sqref="U9">
    <cfRule type="cellIs" dxfId="434" priority="405" stopIfTrue="1" operator="lessThan">
      <formula>0</formula>
    </cfRule>
  </conditionalFormatting>
  <conditionalFormatting sqref="U11:U14">
    <cfRule type="cellIs" dxfId="433" priority="404" stopIfTrue="1" operator="lessThan">
      <formula>0</formula>
    </cfRule>
  </conditionalFormatting>
  <conditionalFormatting sqref="V10">
    <cfRule type="cellIs" dxfId="432" priority="403" stopIfTrue="1" operator="lessThan">
      <formula>0</formula>
    </cfRule>
  </conditionalFormatting>
  <conditionalFormatting sqref="V11">
    <cfRule type="cellIs" dxfId="431" priority="402" stopIfTrue="1" operator="lessThan">
      <formula>0</formula>
    </cfRule>
  </conditionalFormatting>
  <conditionalFormatting sqref="V13:V14">
    <cfRule type="cellIs" dxfId="430" priority="401" stopIfTrue="1" operator="lessThan">
      <formula>0</formula>
    </cfRule>
  </conditionalFormatting>
  <conditionalFormatting sqref="U18:U19">
    <cfRule type="cellIs" dxfId="429" priority="400" stopIfTrue="1" operator="lessThan">
      <formula>0</formula>
    </cfRule>
  </conditionalFormatting>
  <conditionalFormatting sqref="V18:V19">
    <cfRule type="cellIs" dxfId="428" priority="399" stopIfTrue="1" operator="lessThan">
      <formula>0</formula>
    </cfRule>
  </conditionalFormatting>
  <conditionalFormatting sqref="W10">
    <cfRule type="cellIs" dxfId="427" priority="398" stopIfTrue="1" operator="lessThan">
      <formula>0</formula>
    </cfRule>
  </conditionalFormatting>
  <conditionalFormatting sqref="W11">
    <cfRule type="cellIs" dxfId="426" priority="397" stopIfTrue="1" operator="lessThan">
      <formula>0</formula>
    </cfRule>
  </conditionalFormatting>
  <conditionalFormatting sqref="W13:W14">
    <cfRule type="cellIs" dxfId="425" priority="396" stopIfTrue="1" operator="lessThan">
      <formula>0</formula>
    </cfRule>
  </conditionalFormatting>
  <conditionalFormatting sqref="W18:W19">
    <cfRule type="cellIs" dxfId="424" priority="395" stopIfTrue="1" operator="lessThan">
      <formula>0</formula>
    </cfRule>
  </conditionalFormatting>
  <conditionalFormatting sqref="X9">
    <cfRule type="cellIs" dxfId="423" priority="394" stopIfTrue="1" operator="lessThan">
      <formula>0</formula>
    </cfRule>
  </conditionalFormatting>
  <conditionalFormatting sqref="X11:X14">
    <cfRule type="cellIs" dxfId="422" priority="393" stopIfTrue="1" operator="lessThan">
      <formula>0</formula>
    </cfRule>
  </conditionalFormatting>
  <conditionalFormatting sqref="Y10">
    <cfRule type="cellIs" dxfId="421" priority="392" stopIfTrue="1" operator="lessThan">
      <formula>0</formula>
    </cfRule>
  </conditionalFormatting>
  <conditionalFormatting sqref="Y11">
    <cfRule type="cellIs" dxfId="420" priority="391" stopIfTrue="1" operator="lessThan">
      <formula>0</formula>
    </cfRule>
  </conditionalFormatting>
  <conditionalFormatting sqref="Y13:Y14">
    <cfRule type="cellIs" dxfId="419" priority="390" stopIfTrue="1" operator="lessThan">
      <formula>0</formula>
    </cfRule>
  </conditionalFormatting>
  <conditionalFormatting sqref="X18:X19">
    <cfRule type="cellIs" dxfId="418" priority="389" stopIfTrue="1" operator="lessThan">
      <formula>0</formula>
    </cfRule>
  </conditionalFormatting>
  <conditionalFormatting sqref="Y18:Y19">
    <cfRule type="cellIs" dxfId="417" priority="388" stopIfTrue="1" operator="lessThan">
      <formula>0</formula>
    </cfRule>
  </conditionalFormatting>
  <conditionalFormatting sqref="Z10">
    <cfRule type="cellIs" dxfId="416" priority="387" stopIfTrue="1" operator="lessThan">
      <formula>0</formula>
    </cfRule>
  </conditionalFormatting>
  <conditionalFormatting sqref="Z11">
    <cfRule type="cellIs" dxfId="415" priority="386" stopIfTrue="1" operator="lessThan">
      <formula>0</formula>
    </cfRule>
  </conditionalFormatting>
  <conditionalFormatting sqref="Z13:Z14">
    <cfRule type="cellIs" dxfId="414" priority="385" stopIfTrue="1" operator="lessThan">
      <formula>0</formula>
    </cfRule>
  </conditionalFormatting>
  <conditionalFormatting sqref="AA9">
    <cfRule type="cellIs" dxfId="413" priority="383" stopIfTrue="1" operator="lessThan">
      <formula>0</formula>
    </cfRule>
  </conditionalFormatting>
  <conditionalFormatting sqref="AB10">
    <cfRule type="cellIs" dxfId="412" priority="381" stopIfTrue="1" operator="lessThan">
      <formula>0</formula>
    </cfRule>
  </conditionalFormatting>
  <conditionalFormatting sqref="AB11">
    <cfRule type="cellIs" dxfId="411" priority="380" stopIfTrue="1" operator="lessThan">
      <formula>0</formula>
    </cfRule>
  </conditionalFormatting>
  <conditionalFormatting sqref="AB13:AB14">
    <cfRule type="cellIs" dxfId="410" priority="379" stopIfTrue="1" operator="lessThan">
      <formula>0</formula>
    </cfRule>
  </conditionalFormatting>
  <conditionalFormatting sqref="AA18:AA19">
    <cfRule type="cellIs" dxfId="409" priority="378" stopIfTrue="1" operator="lessThan">
      <formula>0</formula>
    </cfRule>
  </conditionalFormatting>
  <conditionalFormatting sqref="AB18:AB19">
    <cfRule type="cellIs" dxfId="408" priority="377" stopIfTrue="1" operator="lessThan">
      <formula>0</formula>
    </cfRule>
  </conditionalFormatting>
  <conditionalFormatting sqref="AC10">
    <cfRule type="cellIs" dxfId="407" priority="376" stopIfTrue="1" operator="lessThan">
      <formula>0</formula>
    </cfRule>
  </conditionalFormatting>
  <conditionalFormatting sqref="AC11">
    <cfRule type="cellIs" dxfId="406" priority="375" stopIfTrue="1" operator="lessThan">
      <formula>0</formula>
    </cfRule>
  </conditionalFormatting>
  <conditionalFormatting sqref="AC13:AC14">
    <cfRule type="cellIs" dxfId="405" priority="374" stopIfTrue="1" operator="lessThan">
      <formula>0</formula>
    </cfRule>
  </conditionalFormatting>
  <conditionalFormatting sqref="AC18:AC19">
    <cfRule type="cellIs" dxfId="404" priority="373" stopIfTrue="1" operator="lessThan">
      <formula>0</formula>
    </cfRule>
  </conditionalFormatting>
  <conditionalFormatting sqref="AD9">
    <cfRule type="cellIs" dxfId="403" priority="372" stopIfTrue="1" operator="lessThan">
      <formula>0</formula>
    </cfRule>
  </conditionalFormatting>
  <conditionalFormatting sqref="AD11:AD14">
    <cfRule type="cellIs" dxfId="402" priority="371" stopIfTrue="1" operator="lessThan">
      <formula>0</formula>
    </cfRule>
  </conditionalFormatting>
  <conditionalFormatting sqref="AD18:AD19">
    <cfRule type="cellIs" dxfId="401" priority="370" stopIfTrue="1" operator="lessThan">
      <formula>0</formula>
    </cfRule>
  </conditionalFormatting>
  <conditionalFormatting sqref="AS57">
    <cfRule type="cellIs" dxfId="400" priority="8" stopIfTrue="1" operator="lessThan">
      <formula>0</formula>
    </cfRule>
  </conditionalFormatting>
  <conditionalFormatting sqref="AT57">
    <cfRule type="cellIs" dxfId="399" priority="7" stopIfTrue="1" operator="lessThan">
      <formula>0</formula>
    </cfRule>
  </conditionalFormatting>
  <conditionalFormatting sqref="AI9">
    <cfRule type="cellIs" dxfId="398" priority="366" stopIfTrue="1" operator="lessThan">
      <formula>0</formula>
    </cfRule>
  </conditionalFormatting>
  <conditionalFormatting sqref="AI11:AI14">
    <cfRule type="cellIs" dxfId="397" priority="365" stopIfTrue="1" operator="lessThan">
      <formula>0</formula>
    </cfRule>
  </conditionalFormatting>
  <conditionalFormatting sqref="AI18:AI19">
    <cfRule type="cellIs" dxfId="396" priority="364" stopIfTrue="1" operator="lessThan">
      <formula>0</formula>
    </cfRule>
  </conditionalFormatting>
  <conditionalFormatting sqref="AN9">
    <cfRule type="cellIs" dxfId="395" priority="363" stopIfTrue="1" operator="lessThan">
      <formula>0</formula>
    </cfRule>
  </conditionalFormatting>
  <conditionalFormatting sqref="AN11:AN14">
    <cfRule type="cellIs" dxfId="394" priority="362" stopIfTrue="1" operator="lessThan">
      <formula>0</formula>
    </cfRule>
  </conditionalFormatting>
  <conditionalFormatting sqref="AO10:AR10">
    <cfRule type="cellIs" dxfId="393" priority="361" stopIfTrue="1" operator="lessThan">
      <formula>0</formula>
    </cfRule>
  </conditionalFormatting>
  <conditionalFormatting sqref="AO11:AR11">
    <cfRule type="cellIs" dxfId="392" priority="360" stopIfTrue="1" operator="lessThan">
      <formula>0</formula>
    </cfRule>
  </conditionalFormatting>
  <conditionalFormatting sqref="AO13:AR14">
    <cfRule type="cellIs" dxfId="391" priority="359" stopIfTrue="1" operator="lessThan">
      <formula>0</formula>
    </cfRule>
  </conditionalFormatting>
  <conditionalFormatting sqref="AO18:AR19">
    <cfRule type="cellIs" dxfId="390" priority="357" stopIfTrue="1" operator="lessThan">
      <formula>0</formula>
    </cfRule>
  </conditionalFormatting>
  <conditionalFormatting sqref="AS9">
    <cfRule type="cellIs" dxfId="389" priority="356" stopIfTrue="1" operator="lessThan">
      <formula>0</formula>
    </cfRule>
  </conditionalFormatting>
  <conditionalFormatting sqref="AT9">
    <cfRule type="cellIs" dxfId="388" priority="355" stopIfTrue="1" operator="lessThan">
      <formula>0</formula>
    </cfRule>
  </conditionalFormatting>
  <conditionalFormatting sqref="AU9">
    <cfRule type="cellIs" dxfId="387" priority="354" stopIfTrue="1" operator="lessThan">
      <formula>0</formula>
    </cfRule>
  </conditionalFormatting>
  <conditionalFormatting sqref="AS11">
    <cfRule type="cellIs" dxfId="386" priority="353" stopIfTrue="1" operator="lessThan">
      <formula>0</formula>
    </cfRule>
  </conditionalFormatting>
  <conditionalFormatting sqref="AT11">
    <cfRule type="cellIs" dxfId="385" priority="352" stopIfTrue="1" operator="lessThan">
      <formula>0</formula>
    </cfRule>
  </conditionalFormatting>
  <conditionalFormatting sqref="AU11">
    <cfRule type="cellIs" dxfId="384" priority="351" stopIfTrue="1" operator="lessThan">
      <formula>0</formula>
    </cfRule>
  </conditionalFormatting>
  <conditionalFormatting sqref="AS12">
    <cfRule type="cellIs" dxfId="383" priority="350" stopIfTrue="1" operator="lessThan">
      <formula>0</formula>
    </cfRule>
  </conditionalFormatting>
  <conditionalFormatting sqref="AT12">
    <cfRule type="cellIs" dxfId="382" priority="349" stopIfTrue="1" operator="lessThan">
      <formula>0</formula>
    </cfRule>
  </conditionalFormatting>
  <conditionalFormatting sqref="AU12">
    <cfRule type="cellIs" dxfId="381" priority="348" stopIfTrue="1" operator="lessThan">
      <formula>0</formula>
    </cfRule>
  </conditionalFormatting>
  <conditionalFormatting sqref="AS13">
    <cfRule type="cellIs" dxfId="380" priority="347" stopIfTrue="1" operator="lessThan">
      <formula>0</formula>
    </cfRule>
  </conditionalFormatting>
  <conditionalFormatting sqref="AT13">
    <cfRule type="cellIs" dxfId="379" priority="346" stopIfTrue="1" operator="lessThan">
      <formula>0</formula>
    </cfRule>
  </conditionalFormatting>
  <conditionalFormatting sqref="AU13">
    <cfRule type="cellIs" dxfId="378" priority="345" stopIfTrue="1" operator="lessThan">
      <formula>0</formula>
    </cfRule>
  </conditionalFormatting>
  <conditionalFormatting sqref="AS14">
    <cfRule type="cellIs" dxfId="377" priority="344" stopIfTrue="1" operator="lessThan">
      <formula>0</formula>
    </cfRule>
  </conditionalFormatting>
  <conditionalFormatting sqref="AT14">
    <cfRule type="cellIs" dxfId="376" priority="343" stopIfTrue="1" operator="lessThan">
      <formula>0</formula>
    </cfRule>
  </conditionalFormatting>
  <conditionalFormatting sqref="AU14">
    <cfRule type="cellIs" dxfId="375" priority="342" stopIfTrue="1" operator="lessThan">
      <formula>0</formula>
    </cfRule>
  </conditionalFormatting>
  <conditionalFormatting sqref="AS18">
    <cfRule type="cellIs" dxfId="374" priority="341" stopIfTrue="1" operator="lessThan">
      <formula>0</formula>
    </cfRule>
  </conditionalFormatting>
  <conditionalFormatting sqref="AT18">
    <cfRule type="cellIs" dxfId="373" priority="340" stopIfTrue="1" operator="lessThan">
      <formula>0</formula>
    </cfRule>
  </conditionalFormatting>
  <conditionalFormatting sqref="AU18">
    <cfRule type="cellIs" dxfId="372" priority="339" stopIfTrue="1" operator="lessThan">
      <formula>0</formula>
    </cfRule>
  </conditionalFormatting>
  <conditionalFormatting sqref="AS19">
    <cfRule type="cellIs" dxfId="371" priority="338" stopIfTrue="1" operator="lessThan">
      <formula>0</formula>
    </cfRule>
  </conditionalFormatting>
  <conditionalFormatting sqref="AT19">
    <cfRule type="cellIs" dxfId="370" priority="337" stopIfTrue="1" operator="lessThan">
      <formula>0</formula>
    </cfRule>
  </conditionalFormatting>
  <conditionalFormatting sqref="AU19">
    <cfRule type="cellIs" dxfId="369" priority="336" stopIfTrue="1" operator="lessThan">
      <formula>0</formula>
    </cfRule>
  </conditionalFormatting>
  <conditionalFormatting sqref="J23">
    <cfRule type="cellIs" dxfId="368" priority="335" stopIfTrue="1" operator="lessThan">
      <formula>0</formula>
    </cfRule>
  </conditionalFormatting>
  <conditionalFormatting sqref="J26">
    <cfRule type="cellIs" dxfId="367" priority="334" stopIfTrue="1" operator="lessThan">
      <formula>0</formula>
    </cfRule>
  </conditionalFormatting>
  <conditionalFormatting sqref="J28">
    <cfRule type="cellIs" dxfId="366" priority="333" stopIfTrue="1" operator="lessThan">
      <formula>0</formula>
    </cfRule>
  </conditionalFormatting>
  <conditionalFormatting sqref="J30">
    <cfRule type="cellIs" dxfId="365" priority="332" stopIfTrue="1" operator="lessThan">
      <formula>0</formula>
    </cfRule>
  </conditionalFormatting>
  <conditionalFormatting sqref="J32">
    <cfRule type="cellIs" dxfId="364" priority="331" stopIfTrue="1" operator="lessThan">
      <formula>0</formula>
    </cfRule>
  </conditionalFormatting>
  <conditionalFormatting sqref="J34">
    <cfRule type="cellIs" dxfId="363" priority="330" stopIfTrue="1" operator="lessThan">
      <formula>0</formula>
    </cfRule>
  </conditionalFormatting>
  <conditionalFormatting sqref="J38">
    <cfRule type="cellIs" dxfId="362" priority="329" stopIfTrue="1" operator="lessThan">
      <formula>0</formula>
    </cfRule>
  </conditionalFormatting>
  <conditionalFormatting sqref="J41">
    <cfRule type="cellIs" dxfId="361" priority="328" stopIfTrue="1" operator="lessThan">
      <formula>0</formula>
    </cfRule>
  </conditionalFormatting>
  <conditionalFormatting sqref="J43">
    <cfRule type="cellIs" dxfId="360" priority="327" stopIfTrue="1" operator="lessThan">
      <formula>0</formula>
    </cfRule>
  </conditionalFormatting>
  <conditionalFormatting sqref="J47">
    <cfRule type="cellIs" dxfId="359" priority="326" stopIfTrue="1" operator="lessThan">
      <formula>0</formula>
    </cfRule>
  </conditionalFormatting>
  <conditionalFormatting sqref="J50">
    <cfRule type="cellIs" dxfId="358" priority="325" stopIfTrue="1" operator="lessThan">
      <formula>0</formula>
    </cfRule>
  </conditionalFormatting>
  <conditionalFormatting sqref="L24:O24">
    <cfRule type="cellIs" dxfId="357" priority="324" stopIfTrue="1" operator="lessThan">
      <formula>0</formula>
    </cfRule>
  </conditionalFormatting>
  <conditionalFormatting sqref="K27:O27">
    <cfRule type="cellIs" dxfId="356" priority="323" stopIfTrue="1" operator="lessThan">
      <formula>0</formula>
    </cfRule>
  </conditionalFormatting>
  <conditionalFormatting sqref="K31:O31">
    <cfRule type="cellIs" dxfId="355" priority="322" stopIfTrue="1" operator="lessThan">
      <formula>0</formula>
    </cfRule>
  </conditionalFormatting>
  <conditionalFormatting sqref="K35:O35">
    <cfRule type="cellIs" dxfId="354" priority="321" stopIfTrue="1" operator="lessThan">
      <formula>0</formula>
    </cfRule>
  </conditionalFormatting>
  <conditionalFormatting sqref="K39:O39">
    <cfRule type="cellIs" dxfId="353" priority="320" stopIfTrue="1" operator="lessThan">
      <formula>0</formula>
    </cfRule>
  </conditionalFormatting>
  <conditionalFormatting sqref="K42:O42">
    <cfRule type="cellIs" dxfId="352" priority="319" stopIfTrue="1" operator="lessThan">
      <formula>0</formula>
    </cfRule>
  </conditionalFormatting>
  <conditionalFormatting sqref="J36">
    <cfRule type="cellIs" dxfId="351" priority="318" stopIfTrue="1" operator="lessThan">
      <formula>0</formula>
    </cfRule>
  </conditionalFormatting>
  <conditionalFormatting sqref="K36:O36">
    <cfRule type="cellIs" dxfId="350" priority="317" stopIfTrue="1" operator="lessThan">
      <formula>0</formula>
    </cfRule>
  </conditionalFormatting>
  <conditionalFormatting sqref="J45">
    <cfRule type="cellIs" dxfId="349" priority="316" stopIfTrue="1" operator="lessThan">
      <formula>0</formula>
    </cfRule>
  </conditionalFormatting>
  <conditionalFormatting sqref="K45:O45">
    <cfRule type="cellIs" dxfId="348" priority="315" stopIfTrue="1" operator="lessThan">
      <formula>0</formula>
    </cfRule>
  </conditionalFormatting>
  <conditionalFormatting sqref="J46">
    <cfRule type="cellIs" dxfId="347" priority="314" stopIfTrue="1" operator="lessThan">
      <formula>0</formula>
    </cfRule>
  </conditionalFormatting>
  <conditionalFormatting sqref="K46:O46">
    <cfRule type="cellIs" dxfId="346" priority="313" stopIfTrue="1" operator="lessThan">
      <formula>0</formula>
    </cfRule>
  </conditionalFormatting>
  <conditionalFormatting sqref="J49">
    <cfRule type="cellIs" dxfId="345" priority="312" stopIfTrue="1" operator="lessThan">
      <formula>0</formula>
    </cfRule>
  </conditionalFormatting>
  <conditionalFormatting sqref="K49:O49">
    <cfRule type="cellIs" dxfId="344" priority="311" stopIfTrue="1" operator="lessThan">
      <formula>0</formula>
    </cfRule>
  </conditionalFormatting>
  <conditionalFormatting sqref="J51">
    <cfRule type="cellIs" dxfId="343" priority="310" stopIfTrue="1" operator="lessThan">
      <formula>0</formula>
    </cfRule>
  </conditionalFormatting>
  <conditionalFormatting sqref="K51:O51">
    <cfRule type="cellIs" dxfId="342" priority="309" stopIfTrue="1" operator="lessThan">
      <formula>0</formula>
    </cfRule>
  </conditionalFormatting>
  <conditionalFormatting sqref="J52">
    <cfRule type="cellIs" dxfId="341" priority="308" stopIfTrue="1" operator="lessThan">
      <formula>0</formula>
    </cfRule>
  </conditionalFormatting>
  <conditionalFormatting sqref="K52:O52">
    <cfRule type="cellIs" dxfId="340" priority="307" stopIfTrue="1" operator="lessThan">
      <formula>0</formula>
    </cfRule>
  </conditionalFormatting>
  <conditionalFormatting sqref="J53">
    <cfRule type="cellIs" dxfId="339" priority="306" stopIfTrue="1" operator="lessThan">
      <formula>0</formula>
    </cfRule>
  </conditionalFormatting>
  <conditionalFormatting sqref="K53:O53">
    <cfRule type="cellIs" dxfId="338" priority="305" stopIfTrue="1" operator="lessThan">
      <formula>0</formula>
    </cfRule>
  </conditionalFormatting>
  <conditionalFormatting sqref="P23">
    <cfRule type="cellIs" dxfId="337" priority="304" stopIfTrue="1" operator="lessThan">
      <formula>0</formula>
    </cfRule>
  </conditionalFormatting>
  <conditionalFormatting sqref="P26">
    <cfRule type="cellIs" dxfId="336" priority="303" stopIfTrue="1" operator="lessThan">
      <formula>0</formula>
    </cfRule>
  </conditionalFormatting>
  <conditionalFormatting sqref="P28">
    <cfRule type="cellIs" dxfId="335" priority="302" stopIfTrue="1" operator="lessThan">
      <formula>0</formula>
    </cfRule>
  </conditionalFormatting>
  <conditionalFormatting sqref="P30">
    <cfRule type="cellIs" dxfId="334" priority="301" stopIfTrue="1" operator="lessThan">
      <formula>0</formula>
    </cfRule>
  </conditionalFormatting>
  <conditionalFormatting sqref="P32">
    <cfRule type="cellIs" dxfId="333" priority="300" stopIfTrue="1" operator="lessThan">
      <formula>0</formula>
    </cfRule>
  </conditionalFormatting>
  <conditionalFormatting sqref="P34">
    <cfRule type="cellIs" dxfId="332" priority="299" stopIfTrue="1" operator="lessThan">
      <formula>0</formula>
    </cfRule>
  </conditionalFormatting>
  <conditionalFormatting sqref="P38">
    <cfRule type="cellIs" dxfId="331" priority="298" stopIfTrue="1" operator="lessThan">
      <formula>0</formula>
    </cfRule>
  </conditionalFormatting>
  <conditionalFormatting sqref="P41">
    <cfRule type="cellIs" dxfId="330" priority="297" stopIfTrue="1" operator="lessThan">
      <formula>0</formula>
    </cfRule>
  </conditionalFormatting>
  <conditionalFormatting sqref="P43">
    <cfRule type="cellIs" dxfId="329" priority="296" stopIfTrue="1" operator="lessThan">
      <formula>0</formula>
    </cfRule>
  </conditionalFormatting>
  <conditionalFormatting sqref="P47">
    <cfRule type="cellIs" dxfId="328" priority="295" stopIfTrue="1" operator="lessThan">
      <formula>0</formula>
    </cfRule>
  </conditionalFormatting>
  <conditionalFormatting sqref="P50">
    <cfRule type="cellIs" dxfId="327" priority="294" stopIfTrue="1" operator="lessThan">
      <formula>0</formula>
    </cfRule>
  </conditionalFormatting>
  <conditionalFormatting sqref="Q24:T24">
    <cfRule type="cellIs" dxfId="326" priority="293" stopIfTrue="1" operator="lessThan">
      <formula>0</formula>
    </cfRule>
  </conditionalFormatting>
  <conditionalFormatting sqref="Q27:T27">
    <cfRule type="cellIs" dxfId="325" priority="292" stopIfTrue="1" operator="lessThan">
      <formula>0</formula>
    </cfRule>
  </conditionalFormatting>
  <conditionalFormatting sqref="Q31:T31">
    <cfRule type="cellIs" dxfId="324" priority="291" stopIfTrue="1" operator="lessThan">
      <formula>0</formula>
    </cfRule>
  </conditionalFormatting>
  <conditionalFormatting sqref="Q35:T35">
    <cfRule type="cellIs" dxfId="323" priority="290" stopIfTrue="1" operator="lessThan">
      <formula>0</formula>
    </cfRule>
  </conditionalFormatting>
  <conditionalFormatting sqref="Q39:T39">
    <cfRule type="cellIs" dxfId="322" priority="289" stopIfTrue="1" operator="lessThan">
      <formula>0</formula>
    </cfRule>
  </conditionalFormatting>
  <conditionalFormatting sqref="Q42:T42">
    <cfRule type="cellIs" dxfId="321" priority="288" stopIfTrue="1" operator="lessThan">
      <formula>0</formula>
    </cfRule>
  </conditionalFormatting>
  <conditionalFormatting sqref="P36">
    <cfRule type="cellIs" dxfId="320" priority="287" stopIfTrue="1" operator="lessThan">
      <formula>0</formula>
    </cfRule>
  </conditionalFormatting>
  <conditionalFormatting sqref="Q36:T36">
    <cfRule type="cellIs" dxfId="319" priority="286" stopIfTrue="1" operator="lessThan">
      <formula>0</formula>
    </cfRule>
  </conditionalFormatting>
  <conditionalFormatting sqref="P45">
    <cfRule type="cellIs" dxfId="318" priority="285" stopIfTrue="1" operator="lessThan">
      <formula>0</formula>
    </cfRule>
  </conditionalFormatting>
  <conditionalFormatting sqref="Q45:T45">
    <cfRule type="cellIs" dxfId="317" priority="284" stopIfTrue="1" operator="lessThan">
      <formula>0</formula>
    </cfRule>
  </conditionalFormatting>
  <conditionalFormatting sqref="P46">
    <cfRule type="cellIs" dxfId="316" priority="283" stopIfTrue="1" operator="lessThan">
      <formula>0</formula>
    </cfRule>
  </conditionalFormatting>
  <conditionalFormatting sqref="Q46:T46">
    <cfRule type="cellIs" dxfId="315" priority="282" stopIfTrue="1" operator="lessThan">
      <formula>0</formula>
    </cfRule>
  </conditionalFormatting>
  <conditionalFormatting sqref="P49">
    <cfRule type="cellIs" dxfId="314" priority="281" stopIfTrue="1" operator="lessThan">
      <formula>0</formula>
    </cfRule>
  </conditionalFormatting>
  <conditionalFormatting sqref="Q49:T49">
    <cfRule type="cellIs" dxfId="313" priority="280" stopIfTrue="1" operator="lessThan">
      <formula>0</formula>
    </cfRule>
  </conditionalFormatting>
  <conditionalFormatting sqref="P51">
    <cfRule type="cellIs" dxfId="312" priority="279" stopIfTrue="1" operator="lessThan">
      <formula>0</formula>
    </cfRule>
  </conditionalFormatting>
  <conditionalFormatting sqref="Q51:T51">
    <cfRule type="cellIs" dxfId="311" priority="278" stopIfTrue="1" operator="lessThan">
      <formula>0</formula>
    </cfRule>
  </conditionalFormatting>
  <conditionalFormatting sqref="P52">
    <cfRule type="cellIs" dxfId="310" priority="277" stopIfTrue="1" operator="lessThan">
      <formula>0</formula>
    </cfRule>
  </conditionalFormatting>
  <conditionalFormatting sqref="Q52:T52">
    <cfRule type="cellIs" dxfId="309" priority="276" stopIfTrue="1" operator="lessThan">
      <formula>0</formula>
    </cfRule>
  </conditionalFormatting>
  <conditionalFormatting sqref="P53">
    <cfRule type="cellIs" dxfId="308" priority="275" stopIfTrue="1" operator="lessThan">
      <formula>0</formula>
    </cfRule>
  </conditionalFormatting>
  <conditionalFormatting sqref="Q53:T53">
    <cfRule type="cellIs" dxfId="307" priority="274" stopIfTrue="1" operator="lessThan">
      <formula>0</formula>
    </cfRule>
  </conditionalFormatting>
  <conditionalFormatting sqref="U23">
    <cfRule type="cellIs" dxfId="306" priority="273" stopIfTrue="1" operator="lessThan">
      <formula>0</formula>
    </cfRule>
  </conditionalFormatting>
  <conditionalFormatting sqref="U26">
    <cfRule type="cellIs" dxfId="305" priority="272" stopIfTrue="1" operator="lessThan">
      <formula>0</formula>
    </cfRule>
  </conditionalFormatting>
  <conditionalFormatting sqref="U28">
    <cfRule type="cellIs" dxfId="304" priority="271" stopIfTrue="1" operator="lessThan">
      <formula>0</formula>
    </cfRule>
  </conditionalFormatting>
  <conditionalFormatting sqref="U30">
    <cfRule type="cellIs" dxfId="303" priority="270" stopIfTrue="1" operator="lessThan">
      <formula>0</formula>
    </cfRule>
  </conditionalFormatting>
  <conditionalFormatting sqref="U32">
    <cfRule type="cellIs" dxfId="302" priority="269" stopIfTrue="1" operator="lessThan">
      <formula>0</formula>
    </cfRule>
  </conditionalFormatting>
  <conditionalFormatting sqref="U34">
    <cfRule type="cellIs" dxfId="301" priority="268" stopIfTrue="1" operator="lessThan">
      <formula>0</formula>
    </cfRule>
  </conditionalFormatting>
  <conditionalFormatting sqref="U38">
    <cfRule type="cellIs" dxfId="300" priority="267" stopIfTrue="1" operator="lessThan">
      <formula>0</formula>
    </cfRule>
  </conditionalFormatting>
  <conditionalFormatting sqref="U41">
    <cfRule type="cellIs" dxfId="299" priority="266" stopIfTrue="1" operator="lessThan">
      <formula>0</formula>
    </cfRule>
  </conditionalFormatting>
  <conditionalFormatting sqref="U43">
    <cfRule type="cellIs" dxfId="298" priority="265" stopIfTrue="1" operator="lessThan">
      <formula>0</formula>
    </cfRule>
  </conditionalFormatting>
  <conditionalFormatting sqref="U47">
    <cfRule type="cellIs" dxfId="297" priority="264" stopIfTrue="1" operator="lessThan">
      <formula>0</formula>
    </cfRule>
  </conditionalFormatting>
  <conditionalFormatting sqref="U50">
    <cfRule type="cellIs" dxfId="296" priority="263" stopIfTrue="1" operator="lessThan">
      <formula>0</formula>
    </cfRule>
  </conditionalFormatting>
  <conditionalFormatting sqref="V24:W24">
    <cfRule type="cellIs" dxfId="295" priority="262" stopIfTrue="1" operator="lessThan">
      <formula>0</formula>
    </cfRule>
  </conditionalFormatting>
  <conditionalFormatting sqref="V27:W27">
    <cfRule type="cellIs" dxfId="294" priority="261" stopIfTrue="1" operator="lessThan">
      <formula>0</formula>
    </cfRule>
  </conditionalFormatting>
  <conditionalFormatting sqref="V31:W31">
    <cfRule type="cellIs" dxfId="293" priority="260" stopIfTrue="1" operator="lessThan">
      <formula>0</formula>
    </cfRule>
  </conditionalFormatting>
  <conditionalFormatting sqref="V35:W35">
    <cfRule type="cellIs" dxfId="292" priority="259" stopIfTrue="1" operator="lessThan">
      <formula>0</formula>
    </cfRule>
  </conditionalFormatting>
  <conditionalFormatting sqref="V39:W39">
    <cfRule type="cellIs" dxfId="291" priority="258" stopIfTrue="1" operator="lessThan">
      <formula>0</formula>
    </cfRule>
  </conditionalFormatting>
  <conditionalFormatting sqref="V42:W42">
    <cfRule type="cellIs" dxfId="290" priority="257" stopIfTrue="1" operator="lessThan">
      <formula>0</formula>
    </cfRule>
  </conditionalFormatting>
  <conditionalFormatting sqref="U36">
    <cfRule type="cellIs" dxfId="289" priority="256" stopIfTrue="1" operator="lessThan">
      <formula>0</formula>
    </cfRule>
  </conditionalFormatting>
  <conditionalFormatting sqref="V36:W36">
    <cfRule type="cellIs" dxfId="288" priority="255" stopIfTrue="1" operator="lessThan">
      <formula>0</formula>
    </cfRule>
  </conditionalFormatting>
  <conditionalFormatting sqref="U45">
    <cfRule type="cellIs" dxfId="287" priority="254" stopIfTrue="1" operator="lessThan">
      <formula>0</formula>
    </cfRule>
  </conditionalFormatting>
  <conditionalFormatting sqref="V45:W45">
    <cfRule type="cellIs" dxfId="286" priority="253" stopIfTrue="1" operator="lessThan">
      <formula>0</formula>
    </cfRule>
  </conditionalFormatting>
  <conditionalFormatting sqref="U46">
    <cfRule type="cellIs" dxfId="285" priority="252" stopIfTrue="1" operator="lessThan">
      <formula>0</formula>
    </cfRule>
  </conditionalFormatting>
  <conditionalFormatting sqref="V46:W46">
    <cfRule type="cellIs" dxfId="284" priority="251" stopIfTrue="1" operator="lessThan">
      <formula>0</formula>
    </cfRule>
  </conditionalFormatting>
  <conditionalFormatting sqref="U49">
    <cfRule type="cellIs" dxfId="283" priority="250" stopIfTrue="1" operator="lessThan">
      <formula>0</formula>
    </cfRule>
  </conditionalFormatting>
  <conditionalFormatting sqref="V49:W49">
    <cfRule type="cellIs" dxfId="282" priority="249" stopIfTrue="1" operator="lessThan">
      <formula>0</formula>
    </cfRule>
  </conditionalFormatting>
  <conditionalFormatting sqref="U51">
    <cfRule type="cellIs" dxfId="281" priority="248" stopIfTrue="1" operator="lessThan">
      <formula>0</formula>
    </cfRule>
  </conditionalFormatting>
  <conditionalFormatting sqref="V51:W51">
    <cfRule type="cellIs" dxfId="280" priority="247" stopIfTrue="1" operator="lessThan">
      <formula>0</formula>
    </cfRule>
  </conditionalFormatting>
  <conditionalFormatting sqref="U52">
    <cfRule type="cellIs" dxfId="279" priority="246" stopIfTrue="1" operator="lessThan">
      <formula>0</formula>
    </cfRule>
  </conditionalFormatting>
  <conditionalFormatting sqref="V52:W52">
    <cfRule type="cellIs" dxfId="278" priority="245" stopIfTrue="1" operator="lessThan">
      <formula>0</formula>
    </cfRule>
  </conditionalFormatting>
  <conditionalFormatting sqref="U53">
    <cfRule type="cellIs" dxfId="277" priority="244" stopIfTrue="1" operator="lessThan">
      <formula>0</formula>
    </cfRule>
  </conditionalFormatting>
  <conditionalFormatting sqref="V53:W53">
    <cfRule type="cellIs" dxfId="276" priority="243" stopIfTrue="1" operator="lessThan">
      <formula>0</formula>
    </cfRule>
  </conditionalFormatting>
  <conditionalFormatting sqref="X23">
    <cfRule type="cellIs" dxfId="275" priority="242" stopIfTrue="1" operator="lessThan">
      <formula>0</formula>
    </cfRule>
  </conditionalFormatting>
  <conditionalFormatting sqref="X26">
    <cfRule type="cellIs" dxfId="274" priority="241" stopIfTrue="1" operator="lessThan">
      <formula>0</formula>
    </cfRule>
  </conditionalFormatting>
  <conditionalFormatting sqref="X28">
    <cfRule type="cellIs" dxfId="273" priority="240" stopIfTrue="1" operator="lessThan">
      <formula>0</formula>
    </cfRule>
  </conditionalFormatting>
  <conditionalFormatting sqref="X30">
    <cfRule type="cellIs" dxfId="272" priority="239" stopIfTrue="1" operator="lessThan">
      <formula>0</formula>
    </cfRule>
  </conditionalFormatting>
  <conditionalFormatting sqref="X32">
    <cfRule type="cellIs" dxfId="271" priority="238" stopIfTrue="1" operator="lessThan">
      <formula>0</formula>
    </cfRule>
  </conditionalFormatting>
  <conditionalFormatting sqref="X34">
    <cfRule type="cellIs" dxfId="270" priority="237" stopIfTrue="1" operator="lessThan">
      <formula>0</formula>
    </cfRule>
  </conditionalFormatting>
  <conditionalFormatting sqref="X38">
    <cfRule type="cellIs" dxfId="269" priority="236" stopIfTrue="1" operator="lessThan">
      <formula>0</formula>
    </cfRule>
  </conditionalFormatting>
  <conditionalFormatting sqref="X41">
    <cfRule type="cellIs" dxfId="268" priority="235" stopIfTrue="1" operator="lessThan">
      <formula>0</formula>
    </cfRule>
  </conditionalFormatting>
  <conditionalFormatting sqref="X43">
    <cfRule type="cellIs" dxfId="267" priority="234" stopIfTrue="1" operator="lessThan">
      <formula>0</formula>
    </cfRule>
  </conditionalFormatting>
  <conditionalFormatting sqref="X47">
    <cfRule type="cellIs" dxfId="266" priority="233" stopIfTrue="1" operator="lessThan">
      <formula>0</formula>
    </cfRule>
  </conditionalFormatting>
  <conditionalFormatting sqref="X50">
    <cfRule type="cellIs" dxfId="265" priority="232" stopIfTrue="1" operator="lessThan">
      <formula>0</formula>
    </cfRule>
  </conditionalFormatting>
  <conditionalFormatting sqref="Y24:Z24">
    <cfRule type="cellIs" dxfId="264" priority="231" stopIfTrue="1" operator="lessThan">
      <formula>0</formula>
    </cfRule>
  </conditionalFormatting>
  <conditionalFormatting sqref="Y27:Z27">
    <cfRule type="cellIs" dxfId="263" priority="230" stopIfTrue="1" operator="lessThan">
      <formula>0</formula>
    </cfRule>
  </conditionalFormatting>
  <conditionalFormatting sqref="Y31:Z31">
    <cfRule type="cellIs" dxfId="262" priority="229" stopIfTrue="1" operator="lessThan">
      <formula>0</formula>
    </cfRule>
  </conditionalFormatting>
  <conditionalFormatting sqref="Y35:Z35">
    <cfRule type="cellIs" dxfId="261" priority="228" stopIfTrue="1" operator="lessThan">
      <formula>0</formula>
    </cfRule>
  </conditionalFormatting>
  <conditionalFormatting sqref="Y39:Z39">
    <cfRule type="cellIs" dxfId="260" priority="227" stopIfTrue="1" operator="lessThan">
      <formula>0</formula>
    </cfRule>
  </conditionalFormatting>
  <conditionalFormatting sqref="Y42:Z42">
    <cfRule type="cellIs" dxfId="259" priority="226" stopIfTrue="1" operator="lessThan">
      <formula>0</formula>
    </cfRule>
  </conditionalFormatting>
  <conditionalFormatting sqref="X36">
    <cfRule type="cellIs" dxfId="258" priority="225" stopIfTrue="1" operator="lessThan">
      <formula>0</formula>
    </cfRule>
  </conditionalFormatting>
  <conditionalFormatting sqref="Y36:Z36">
    <cfRule type="cellIs" dxfId="257" priority="224" stopIfTrue="1" operator="lessThan">
      <formula>0</formula>
    </cfRule>
  </conditionalFormatting>
  <conditionalFormatting sqref="X45">
    <cfRule type="cellIs" dxfId="256" priority="223" stopIfTrue="1" operator="lessThan">
      <formula>0</formula>
    </cfRule>
  </conditionalFormatting>
  <conditionalFormatting sqref="Y45:Z45">
    <cfRule type="cellIs" dxfId="255" priority="222" stopIfTrue="1" operator="lessThan">
      <formula>0</formula>
    </cfRule>
  </conditionalFormatting>
  <conditionalFormatting sqref="X46">
    <cfRule type="cellIs" dxfId="254" priority="221" stopIfTrue="1" operator="lessThan">
      <formula>0</formula>
    </cfRule>
  </conditionalFormatting>
  <conditionalFormatting sqref="Y46:Z46">
    <cfRule type="cellIs" dxfId="253" priority="220" stopIfTrue="1" operator="lessThan">
      <formula>0</formula>
    </cfRule>
  </conditionalFormatting>
  <conditionalFormatting sqref="X49">
    <cfRule type="cellIs" dxfId="252" priority="219" stopIfTrue="1" operator="lessThan">
      <formula>0</formula>
    </cfRule>
  </conditionalFormatting>
  <conditionalFormatting sqref="Y49:Z49">
    <cfRule type="cellIs" dxfId="251" priority="218" stopIfTrue="1" operator="lessThan">
      <formula>0</formula>
    </cfRule>
  </conditionalFormatting>
  <conditionalFormatting sqref="X51">
    <cfRule type="cellIs" dxfId="250" priority="217" stopIfTrue="1" operator="lessThan">
      <formula>0</formula>
    </cfRule>
  </conditionalFormatting>
  <conditionalFormatting sqref="Y51:Z51">
    <cfRule type="cellIs" dxfId="249" priority="216" stopIfTrue="1" operator="lessThan">
      <formula>0</formula>
    </cfRule>
  </conditionalFormatting>
  <conditionalFormatting sqref="X52">
    <cfRule type="cellIs" dxfId="248" priority="215" stopIfTrue="1" operator="lessThan">
      <formula>0</formula>
    </cfRule>
  </conditionalFormatting>
  <conditionalFormatting sqref="Y52:Z52">
    <cfRule type="cellIs" dxfId="247" priority="214" stopIfTrue="1" operator="lessThan">
      <formula>0</formula>
    </cfRule>
  </conditionalFormatting>
  <conditionalFormatting sqref="X53">
    <cfRule type="cellIs" dxfId="246" priority="213" stopIfTrue="1" operator="lessThan">
      <formula>0</formula>
    </cfRule>
  </conditionalFormatting>
  <conditionalFormatting sqref="Y53:Z53">
    <cfRule type="cellIs" dxfId="245" priority="212" stopIfTrue="1" operator="lessThan">
      <formula>0</formula>
    </cfRule>
  </conditionalFormatting>
  <conditionalFormatting sqref="AA23">
    <cfRule type="cellIs" dxfId="244" priority="211" stopIfTrue="1" operator="lessThan">
      <formula>0</formula>
    </cfRule>
  </conditionalFormatting>
  <conditionalFormatting sqref="AA26">
    <cfRule type="cellIs" dxfId="243" priority="210" stopIfTrue="1" operator="lessThan">
      <formula>0</formula>
    </cfRule>
  </conditionalFormatting>
  <conditionalFormatting sqref="AA28">
    <cfRule type="cellIs" dxfId="242" priority="209" stopIfTrue="1" operator="lessThan">
      <formula>0</formula>
    </cfRule>
  </conditionalFormatting>
  <conditionalFormatting sqref="AA30">
    <cfRule type="cellIs" dxfId="241" priority="208" stopIfTrue="1" operator="lessThan">
      <formula>0</formula>
    </cfRule>
  </conditionalFormatting>
  <conditionalFormatting sqref="AA32">
    <cfRule type="cellIs" dxfId="240" priority="207" stopIfTrue="1" operator="lessThan">
      <formula>0</formula>
    </cfRule>
  </conditionalFormatting>
  <conditionalFormatting sqref="AA34">
    <cfRule type="cellIs" dxfId="239" priority="206" stopIfTrue="1" operator="lessThan">
      <formula>0</formula>
    </cfRule>
  </conditionalFormatting>
  <conditionalFormatting sqref="AA38">
    <cfRule type="cellIs" dxfId="238" priority="205" stopIfTrue="1" operator="lessThan">
      <formula>0</formula>
    </cfRule>
  </conditionalFormatting>
  <conditionalFormatting sqref="AA41">
    <cfRule type="cellIs" dxfId="237" priority="204" stopIfTrue="1" operator="lessThan">
      <formula>0</formula>
    </cfRule>
  </conditionalFormatting>
  <conditionalFormatting sqref="AA43">
    <cfRule type="cellIs" dxfId="236" priority="203" stopIfTrue="1" operator="lessThan">
      <formula>0</formula>
    </cfRule>
  </conditionalFormatting>
  <conditionalFormatting sqref="AA47">
    <cfRule type="cellIs" dxfId="235" priority="202" stopIfTrue="1" operator="lessThan">
      <formula>0</formula>
    </cfRule>
  </conditionalFormatting>
  <conditionalFormatting sqref="AA50">
    <cfRule type="cellIs" dxfId="234" priority="201" stopIfTrue="1" operator="lessThan">
      <formula>0</formula>
    </cfRule>
  </conditionalFormatting>
  <conditionalFormatting sqref="AB24:AC24">
    <cfRule type="cellIs" dxfId="233" priority="200" stopIfTrue="1" operator="lessThan">
      <formula>0</formula>
    </cfRule>
  </conditionalFormatting>
  <conditionalFormatting sqref="AB27:AC27">
    <cfRule type="cellIs" dxfId="232" priority="199" stopIfTrue="1" operator="lessThan">
      <formula>0</formula>
    </cfRule>
  </conditionalFormatting>
  <conditionalFormatting sqref="AB31:AC31">
    <cfRule type="cellIs" dxfId="231" priority="198" stopIfTrue="1" operator="lessThan">
      <formula>0</formula>
    </cfRule>
  </conditionalFormatting>
  <conditionalFormatting sqref="AB35:AC35">
    <cfRule type="cellIs" dxfId="230" priority="197" stopIfTrue="1" operator="lessThan">
      <formula>0</formula>
    </cfRule>
  </conditionalFormatting>
  <conditionalFormatting sqref="AB39:AC39">
    <cfRule type="cellIs" dxfId="229" priority="196" stopIfTrue="1" operator="lessThan">
      <formula>0</formula>
    </cfRule>
  </conditionalFormatting>
  <conditionalFormatting sqref="AB42:AC42">
    <cfRule type="cellIs" dxfId="228" priority="195" stopIfTrue="1" operator="lessThan">
      <formula>0</formula>
    </cfRule>
  </conditionalFormatting>
  <conditionalFormatting sqref="AA36">
    <cfRule type="cellIs" dxfId="227" priority="194" stopIfTrue="1" operator="lessThan">
      <formula>0</formula>
    </cfRule>
  </conditionalFormatting>
  <conditionalFormatting sqref="AB36:AC36">
    <cfRule type="cellIs" dxfId="226" priority="193" stopIfTrue="1" operator="lessThan">
      <formula>0</formula>
    </cfRule>
  </conditionalFormatting>
  <conditionalFormatting sqref="AA45">
    <cfRule type="cellIs" dxfId="225" priority="192" stopIfTrue="1" operator="lessThan">
      <formula>0</formula>
    </cfRule>
  </conditionalFormatting>
  <conditionalFormatting sqref="AB45:AC45">
    <cfRule type="cellIs" dxfId="224" priority="191" stopIfTrue="1" operator="lessThan">
      <formula>0</formula>
    </cfRule>
  </conditionalFormatting>
  <conditionalFormatting sqref="AA46">
    <cfRule type="cellIs" dxfId="223" priority="190" stopIfTrue="1" operator="lessThan">
      <formula>0</formula>
    </cfRule>
  </conditionalFormatting>
  <conditionalFormatting sqref="AB46:AC46">
    <cfRule type="cellIs" dxfId="222" priority="189" stopIfTrue="1" operator="lessThan">
      <formula>0</formula>
    </cfRule>
  </conditionalFormatting>
  <conditionalFormatting sqref="AA49">
    <cfRule type="cellIs" dxfId="221" priority="188" stopIfTrue="1" operator="lessThan">
      <formula>0</formula>
    </cfRule>
  </conditionalFormatting>
  <conditionalFormatting sqref="AB49:AC49">
    <cfRule type="cellIs" dxfId="220" priority="187" stopIfTrue="1" operator="lessThan">
      <formula>0</formula>
    </cfRule>
  </conditionalFormatting>
  <conditionalFormatting sqref="AA51">
    <cfRule type="cellIs" dxfId="219" priority="186" stopIfTrue="1" operator="lessThan">
      <formula>0</formula>
    </cfRule>
  </conditionalFormatting>
  <conditionalFormatting sqref="AB51:AC51">
    <cfRule type="cellIs" dxfId="218" priority="185" stopIfTrue="1" operator="lessThan">
      <formula>0</formula>
    </cfRule>
  </conditionalFormatting>
  <conditionalFormatting sqref="AA52">
    <cfRule type="cellIs" dxfId="217" priority="184" stopIfTrue="1" operator="lessThan">
      <formula>0</formula>
    </cfRule>
  </conditionalFormatting>
  <conditionalFormatting sqref="AB52:AC52">
    <cfRule type="cellIs" dxfId="216" priority="183" stopIfTrue="1" operator="lessThan">
      <formula>0</formula>
    </cfRule>
  </conditionalFormatting>
  <conditionalFormatting sqref="AA53">
    <cfRule type="cellIs" dxfId="215" priority="182" stopIfTrue="1" operator="lessThan">
      <formula>0</formula>
    </cfRule>
  </conditionalFormatting>
  <conditionalFormatting sqref="AB53:AC53">
    <cfRule type="cellIs" dxfId="214" priority="181" stopIfTrue="1" operator="lessThan">
      <formula>0</formula>
    </cfRule>
  </conditionalFormatting>
  <conditionalFormatting sqref="AN23">
    <cfRule type="cellIs" dxfId="213" priority="180" stopIfTrue="1" operator="lessThan">
      <formula>0</formula>
    </cfRule>
  </conditionalFormatting>
  <conditionalFormatting sqref="AN26">
    <cfRule type="cellIs" dxfId="212" priority="179" stopIfTrue="1" operator="lessThan">
      <formula>0</formula>
    </cfRule>
  </conditionalFormatting>
  <conditionalFormatting sqref="AN28">
    <cfRule type="cellIs" dxfId="211" priority="178" stopIfTrue="1" operator="lessThan">
      <formula>0</formula>
    </cfRule>
  </conditionalFormatting>
  <conditionalFormatting sqref="AN30">
    <cfRule type="cellIs" dxfId="210" priority="177" stopIfTrue="1" operator="lessThan">
      <formula>0</formula>
    </cfRule>
  </conditionalFormatting>
  <conditionalFormatting sqref="AN32">
    <cfRule type="cellIs" dxfId="209" priority="176" stopIfTrue="1" operator="lessThan">
      <formula>0</formula>
    </cfRule>
  </conditionalFormatting>
  <conditionalFormatting sqref="AN34">
    <cfRule type="cellIs" dxfId="208" priority="175" stopIfTrue="1" operator="lessThan">
      <formula>0</formula>
    </cfRule>
  </conditionalFormatting>
  <conditionalFormatting sqref="AN38">
    <cfRule type="cellIs" dxfId="207" priority="174" stopIfTrue="1" operator="lessThan">
      <formula>0</formula>
    </cfRule>
  </conditionalFormatting>
  <conditionalFormatting sqref="AN41">
    <cfRule type="cellIs" dxfId="206" priority="173" stopIfTrue="1" operator="lessThan">
      <formula>0</formula>
    </cfRule>
  </conditionalFormatting>
  <conditionalFormatting sqref="AN43">
    <cfRule type="cellIs" dxfId="205" priority="172" stopIfTrue="1" operator="lessThan">
      <formula>0</formula>
    </cfRule>
  </conditionalFormatting>
  <conditionalFormatting sqref="AN47">
    <cfRule type="cellIs" dxfId="204" priority="171" stopIfTrue="1" operator="lessThan">
      <formula>0</formula>
    </cfRule>
  </conditionalFormatting>
  <conditionalFormatting sqref="AN50">
    <cfRule type="cellIs" dxfId="203" priority="170" stopIfTrue="1" operator="lessThan">
      <formula>0</formula>
    </cfRule>
  </conditionalFormatting>
  <conditionalFormatting sqref="AO24:AR24">
    <cfRule type="cellIs" dxfId="202" priority="169" stopIfTrue="1" operator="lessThan">
      <formula>0</formula>
    </cfRule>
  </conditionalFormatting>
  <conditionalFormatting sqref="AO27:AR27">
    <cfRule type="cellIs" dxfId="201" priority="168" stopIfTrue="1" operator="lessThan">
      <formula>0</formula>
    </cfRule>
  </conditionalFormatting>
  <conditionalFormatting sqref="AO31:AR31">
    <cfRule type="cellIs" dxfId="200" priority="167" stopIfTrue="1" operator="lessThan">
      <formula>0</formula>
    </cfRule>
  </conditionalFormatting>
  <conditionalFormatting sqref="AO35:AR35">
    <cfRule type="cellIs" dxfId="199" priority="166" stopIfTrue="1" operator="lessThan">
      <formula>0</formula>
    </cfRule>
  </conditionalFormatting>
  <conditionalFormatting sqref="AO39:AR39">
    <cfRule type="cellIs" dxfId="198" priority="165" stopIfTrue="1" operator="lessThan">
      <formula>0</formula>
    </cfRule>
  </conditionalFormatting>
  <conditionalFormatting sqref="AO42:AR42">
    <cfRule type="cellIs" dxfId="197" priority="164" stopIfTrue="1" operator="lessThan">
      <formula>0</formula>
    </cfRule>
  </conditionalFormatting>
  <conditionalFormatting sqref="AN36">
    <cfRule type="cellIs" dxfId="196" priority="163" stopIfTrue="1" operator="lessThan">
      <formula>0</formula>
    </cfRule>
  </conditionalFormatting>
  <conditionalFormatting sqref="AO36:AR36">
    <cfRule type="cellIs" dxfId="195" priority="162" stopIfTrue="1" operator="lessThan">
      <formula>0</formula>
    </cfRule>
  </conditionalFormatting>
  <conditionalFormatting sqref="AN45">
    <cfRule type="cellIs" dxfId="194" priority="161" stopIfTrue="1" operator="lessThan">
      <formula>0</formula>
    </cfRule>
  </conditionalFormatting>
  <conditionalFormatting sqref="AO45:AR45">
    <cfRule type="cellIs" dxfId="193" priority="160" stopIfTrue="1" operator="lessThan">
      <formula>0</formula>
    </cfRule>
  </conditionalFormatting>
  <conditionalFormatting sqref="AN46">
    <cfRule type="cellIs" dxfId="192" priority="159" stopIfTrue="1" operator="lessThan">
      <formula>0</formula>
    </cfRule>
  </conditionalFormatting>
  <conditionalFormatting sqref="AO46:AR46">
    <cfRule type="cellIs" dxfId="191" priority="158" stopIfTrue="1" operator="lessThan">
      <formula>0</formula>
    </cfRule>
  </conditionalFormatting>
  <conditionalFormatting sqref="AN49">
    <cfRule type="cellIs" dxfId="190" priority="157" stopIfTrue="1" operator="lessThan">
      <formula>0</formula>
    </cfRule>
  </conditionalFormatting>
  <conditionalFormatting sqref="AO49:AR49">
    <cfRule type="cellIs" dxfId="189" priority="156" stopIfTrue="1" operator="lessThan">
      <formula>0</formula>
    </cfRule>
  </conditionalFormatting>
  <conditionalFormatting sqref="AN51">
    <cfRule type="cellIs" dxfId="188" priority="155" stopIfTrue="1" operator="lessThan">
      <formula>0</formula>
    </cfRule>
  </conditionalFormatting>
  <conditionalFormatting sqref="AO51:AR51">
    <cfRule type="cellIs" dxfId="187" priority="154" stopIfTrue="1" operator="lessThan">
      <formula>0</formula>
    </cfRule>
  </conditionalFormatting>
  <conditionalFormatting sqref="AN52">
    <cfRule type="cellIs" dxfId="186" priority="153" stopIfTrue="1" operator="lessThan">
      <formula>0</formula>
    </cfRule>
  </conditionalFormatting>
  <conditionalFormatting sqref="AO52:AR52">
    <cfRule type="cellIs" dxfId="185" priority="152" stopIfTrue="1" operator="lessThan">
      <formula>0</formula>
    </cfRule>
  </conditionalFormatting>
  <conditionalFormatting sqref="AN53">
    <cfRule type="cellIs" dxfId="184" priority="151" stopIfTrue="1" operator="lessThan">
      <formula>0</formula>
    </cfRule>
  </conditionalFormatting>
  <conditionalFormatting sqref="AO53:AR53">
    <cfRule type="cellIs" dxfId="183" priority="150" stopIfTrue="1" operator="lessThan">
      <formula>0</formula>
    </cfRule>
  </conditionalFormatting>
  <conditionalFormatting sqref="AD23">
    <cfRule type="cellIs" dxfId="182" priority="149" stopIfTrue="1" operator="lessThan">
      <formula>0</formula>
    </cfRule>
  </conditionalFormatting>
  <conditionalFormatting sqref="AD26">
    <cfRule type="cellIs" dxfId="181" priority="148" stopIfTrue="1" operator="lessThan">
      <formula>0</formula>
    </cfRule>
  </conditionalFormatting>
  <conditionalFormatting sqref="AD28">
    <cfRule type="cellIs" dxfId="180" priority="147" stopIfTrue="1" operator="lessThan">
      <formula>0</formula>
    </cfRule>
  </conditionalFormatting>
  <conditionalFormatting sqref="AD30">
    <cfRule type="cellIs" dxfId="179" priority="146" stopIfTrue="1" operator="lessThan">
      <formula>0</formula>
    </cfRule>
  </conditionalFormatting>
  <conditionalFormatting sqref="AD32">
    <cfRule type="cellIs" dxfId="178" priority="145" stopIfTrue="1" operator="lessThan">
      <formula>0</formula>
    </cfRule>
  </conditionalFormatting>
  <conditionalFormatting sqref="AD34">
    <cfRule type="cellIs" dxfId="177" priority="144" stopIfTrue="1" operator="lessThan">
      <formula>0</formula>
    </cfRule>
  </conditionalFormatting>
  <conditionalFormatting sqref="AD38">
    <cfRule type="cellIs" dxfId="176" priority="143" stopIfTrue="1" operator="lessThan">
      <formula>0</formula>
    </cfRule>
  </conditionalFormatting>
  <conditionalFormatting sqref="AD41">
    <cfRule type="cellIs" dxfId="175" priority="142" stopIfTrue="1" operator="lessThan">
      <formula>0</formula>
    </cfRule>
  </conditionalFormatting>
  <conditionalFormatting sqref="AD47">
    <cfRule type="cellIs" dxfId="174" priority="140" stopIfTrue="1" operator="lessThan">
      <formula>0</formula>
    </cfRule>
  </conditionalFormatting>
  <conditionalFormatting sqref="AD50">
    <cfRule type="cellIs" dxfId="173" priority="139" stopIfTrue="1" operator="lessThan">
      <formula>0</formula>
    </cfRule>
  </conditionalFormatting>
  <conditionalFormatting sqref="AD36">
    <cfRule type="cellIs" dxfId="172" priority="138" stopIfTrue="1" operator="lessThan">
      <formula>0</formula>
    </cfRule>
  </conditionalFormatting>
  <conditionalFormatting sqref="AD45">
    <cfRule type="cellIs" dxfId="171" priority="137" stopIfTrue="1" operator="lessThan">
      <formula>0</formula>
    </cfRule>
  </conditionalFormatting>
  <conditionalFormatting sqref="AD46">
    <cfRule type="cellIs" dxfId="170" priority="136" stopIfTrue="1" operator="lessThan">
      <formula>0</formula>
    </cfRule>
  </conditionalFormatting>
  <conditionalFormatting sqref="AD49">
    <cfRule type="cellIs" dxfId="169" priority="135" stopIfTrue="1" operator="lessThan">
      <formula>0</formula>
    </cfRule>
  </conditionalFormatting>
  <conditionalFormatting sqref="AD51">
    <cfRule type="cellIs" dxfId="168" priority="134" stopIfTrue="1" operator="lessThan">
      <formula>0</formula>
    </cfRule>
  </conditionalFormatting>
  <conditionalFormatting sqref="AD52">
    <cfRule type="cellIs" dxfId="167" priority="133" stopIfTrue="1" operator="lessThan">
      <formula>0</formula>
    </cfRule>
  </conditionalFormatting>
  <conditionalFormatting sqref="AD53">
    <cfRule type="cellIs" dxfId="166" priority="132" stopIfTrue="1" operator="lessThan">
      <formula>0</formula>
    </cfRule>
  </conditionalFormatting>
  <conditionalFormatting sqref="AD56">
    <cfRule type="cellIs" dxfId="165" priority="131" stopIfTrue="1" operator="lessThan">
      <formula>0</formula>
    </cfRule>
  </conditionalFormatting>
  <conditionalFormatting sqref="AD57">
    <cfRule type="cellIs" dxfId="164" priority="130" stopIfTrue="1" operator="lessThan">
      <formula>0</formula>
    </cfRule>
  </conditionalFormatting>
  <conditionalFormatting sqref="AI23">
    <cfRule type="cellIs" dxfId="163" priority="129" stopIfTrue="1" operator="lessThan">
      <formula>0</formula>
    </cfRule>
  </conditionalFormatting>
  <conditionalFormatting sqref="AI26">
    <cfRule type="cellIs" dxfId="162" priority="128" stopIfTrue="1" operator="lessThan">
      <formula>0</formula>
    </cfRule>
  </conditionalFormatting>
  <conditionalFormatting sqref="AI28">
    <cfRule type="cellIs" dxfId="161" priority="127" stopIfTrue="1" operator="lessThan">
      <formula>0</formula>
    </cfRule>
  </conditionalFormatting>
  <conditionalFormatting sqref="AI30">
    <cfRule type="cellIs" dxfId="160" priority="126" stopIfTrue="1" operator="lessThan">
      <formula>0</formula>
    </cfRule>
  </conditionalFormatting>
  <conditionalFormatting sqref="AI32">
    <cfRule type="cellIs" dxfId="159" priority="125" stopIfTrue="1" operator="lessThan">
      <formula>0</formula>
    </cfRule>
  </conditionalFormatting>
  <conditionalFormatting sqref="AI34">
    <cfRule type="cellIs" dxfId="158" priority="124" stopIfTrue="1" operator="lessThan">
      <formula>0</formula>
    </cfRule>
  </conditionalFormatting>
  <conditionalFormatting sqref="AI38">
    <cfRule type="cellIs" dxfId="157" priority="123" stopIfTrue="1" operator="lessThan">
      <formula>0</formula>
    </cfRule>
  </conditionalFormatting>
  <conditionalFormatting sqref="AI41">
    <cfRule type="cellIs" dxfId="156" priority="122" stopIfTrue="1" operator="lessThan">
      <formula>0</formula>
    </cfRule>
  </conditionalFormatting>
  <conditionalFormatting sqref="AI43">
    <cfRule type="cellIs" dxfId="155" priority="121" stopIfTrue="1" operator="lessThan">
      <formula>0</formula>
    </cfRule>
  </conditionalFormatting>
  <conditionalFormatting sqref="AI47">
    <cfRule type="cellIs" dxfId="154" priority="120" stopIfTrue="1" operator="lessThan">
      <formula>0</formula>
    </cfRule>
  </conditionalFormatting>
  <conditionalFormatting sqref="AI50">
    <cfRule type="cellIs" dxfId="153" priority="119" stopIfTrue="1" operator="lessThan">
      <formula>0</formula>
    </cfRule>
  </conditionalFormatting>
  <conditionalFormatting sqref="AI36">
    <cfRule type="cellIs" dxfId="152" priority="118" stopIfTrue="1" operator="lessThan">
      <formula>0</formula>
    </cfRule>
  </conditionalFormatting>
  <conditionalFormatting sqref="AI45">
    <cfRule type="cellIs" dxfId="151" priority="117" stopIfTrue="1" operator="lessThan">
      <formula>0</formula>
    </cfRule>
  </conditionalFormatting>
  <conditionalFormatting sqref="AI46">
    <cfRule type="cellIs" dxfId="150" priority="116" stopIfTrue="1" operator="lessThan">
      <formula>0</formula>
    </cfRule>
  </conditionalFormatting>
  <conditionalFormatting sqref="AI49">
    <cfRule type="cellIs" dxfId="149" priority="115" stopIfTrue="1" operator="lessThan">
      <formula>0</formula>
    </cfRule>
  </conditionalFormatting>
  <conditionalFormatting sqref="AI51">
    <cfRule type="cellIs" dxfId="148" priority="114" stopIfTrue="1" operator="lessThan">
      <formula>0</formula>
    </cfRule>
  </conditionalFormatting>
  <conditionalFormatting sqref="AI52">
    <cfRule type="cellIs" dxfId="147" priority="113" stopIfTrue="1" operator="lessThan">
      <formula>0</formula>
    </cfRule>
  </conditionalFormatting>
  <conditionalFormatting sqref="AI53">
    <cfRule type="cellIs" dxfId="146" priority="112" stopIfTrue="1" operator="lessThan">
      <formula>0</formula>
    </cfRule>
  </conditionalFormatting>
  <conditionalFormatting sqref="AI56">
    <cfRule type="cellIs" dxfId="145" priority="111" stopIfTrue="1" operator="lessThan">
      <formula>0</formula>
    </cfRule>
  </conditionalFormatting>
  <conditionalFormatting sqref="AI57">
    <cfRule type="cellIs" dxfId="144" priority="110" stopIfTrue="1" operator="lessThan">
      <formula>0</formula>
    </cfRule>
  </conditionalFormatting>
  <conditionalFormatting sqref="AN56">
    <cfRule type="cellIs" dxfId="143" priority="109" stopIfTrue="1" operator="lessThan">
      <formula>0</formula>
    </cfRule>
  </conditionalFormatting>
  <conditionalFormatting sqref="AO56:AR56">
    <cfRule type="cellIs" dxfId="142" priority="108" stopIfTrue="1" operator="lessThan">
      <formula>0</formula>
    </cfRule>
  </conditionalFormatting>
  <conditionalFormatting sqref="AN57">
    <cfRule type="cellIs" dxfId="141" priority="107" stopIfTrue="1" operator="lessThan">
      <formula>0</formula>
    </cfRule>
  </conditionalFormatting>
  <conditionalFormatting sqref="AO57:AR57">
    <cfRule type="cellIs" dxfId="140" priority="106" stopIfTrue="1" operator="lessThan">
      <formula>0</formula>
    </cfRule>
  </conditionalFormatting>
  <conditionalFormatting sqref="J56">
    <cfRule type="cellIs" dxfId="139" priority="105" stopIfTrue="1" operator="lessThan">
      <formula>0</formula>
    </cfRule>
  </conditionalFormatting>
  <conditionalFormatting sqref="K56:O56">
    <cfRule type="cellIs" dxfId="138" priority="104" stopIfTrue="1" operator="lessThan">
      <formula>0</formula>
    </cfRule>
  </conditionalFormatting>
  <conditionalFormatting sqref="J57">
    <cfRule type="cellIs" dxfId="137" priority="103" stopIfTrue="1" operator="lessThan">
      <formula>0</formula>
    </cfRule>
  </conditionalFormatting>
  <conditionalFormatting sqref="K57:O57">
    <cfRule type="cellIs" dxfId="136" priority="102" stopIfTrue="1" operator="lessThan">
      <formula>0</formula>
    </cfRule>
  </conditionalFormatting>
  <conditionalFormatting sqref="P56">
    <cfRule type="cellIs" dxfId="135" priority="101" stopIfTrue="1" operator="lessThan">
      <formula>0</formula>
    </cfRule>
  </conditionalFormatting>
  <conditionalFormatting sqref="Q56:W56">
    <cfRule type="cellIs" dxfId="134" priority="100" stopIfTrue="1" operator="lessThan">
      <formula>0</formula>
    </cfRule>
  </conditionalFormatting>
  <conditionalFormatting sqref="P57">
    <cfRule type="cellIs" dxfId="133" priority="99" stopIfTrue="1" operator="lessThan">
      <formula>0</formula>
    </cfRule>
  </conditionalFormatting>
  <conditionalFormatting sqref="Q57:W57">
    <cfRule type="cellIs" dxfId="132" priority="98" stopIfTrue="1" operator="lessThan">
      <formula>0</formula>
    </cfRule>
  </conditionalFormatting>
  <conditionalFormatting sqref="X56:Z56">
    <cfRule type="cellIs" dxfId="131" priority="97" stopIfTrue="1" operator="lessThan">
      <formula>0</formula>
    </cfRule>
  </conditionalFormatting>
  <conditionalFormatting sqref="X57:Z57">
    <cfRule type="cellIs" dxfId="130" priority="96" stopIfTrue="1" operator="lessThan">
      <formula>0</formula>
    </cfRule>
  </conditionalFormatting>
  <conditionalFormatting sqref="AA56:AC56">
    <cfRule type="cellIs" dxfId="129" priority="95" stopIfTrue="1" operator="lessThan">
      <formula>0</formula>
    </cfRule>
  </conditionalFormatting>
  <conditionalFormatting sqref="AA57:AC57">
    <cfRule type="cellIs" dxfId="128" priority="94" stopIfTrue="1" operator="lessThan">
      <formula>0</formula>
    </cfRule>
  </conditionalFormatting>
  <conditionalFormatting sqref="AV56">
    <cfRule type="cellIs" dxfId="127" priority="92" stopIfTrue="1" operator="lessThan">
      <formula>0</formula>
    </cfRule>
  </conditionalFormatting>
  <conditionalFormatting sqref="AV57">
    <cfRule type="cellIs" dxfId="126" priority="90" stopIfTrue="1" operator="lessThan">
      <formula>0</formula>
    </cfRule>
  </conditionalFormatting>
  <conditionalFormatting sqref="AU23">
    <cfRule type="cellIs" dxfId="125" priority="63" stopIfTrue="1" operator="lessThan">
      <formula>0</formula>
    </cfRule>
  </conditionalFormatting>
  <conditionalFormatting sqref="AT32">
    <cfRule type="cellIs" dxfId="124" priority="52" stopIfTrue="1" operator="lessThan">
      <formula>0</formula>
    </cfRule>
  </conditionalFormatting>
  <conditionalFormatting sqref="AU32">
    <cfRule type="cellIs" dxfId="123" priority="51" stopIfTrue="1" operator="lessThan">
      <formula>0</formula>
    </cfRule>
  </conditionalFormatting>
  <conditionalFormatting sqref="AS36">
    <cfRule type="cellIs" dxfId="122" priority="47" stopIfTrue="1" operator="lessThan">
      <formula>0</formula>
    </cfRule>
  </conditionalFormatting>
  <conditionalFormatting sqref="AT36">
    <cfRule type="cellIs" dxfId="121" priority="46" stopIfTrue="1" operator="lessThan">
      <formula>0</formula>
    </cfRule>
  </conditionalFormatting>
  <conditionalFormatting sqref="AU38">
    <cfRule type="cellIs" dxfId="120" priority="42" stopIfTrue="1" operator="lessThan">
      <formula>0</formula>
    </cfRule>
  </conditionalFormatting>
  <conditionalFormatting sqref="AS41">
    <cfRule type="cellIs" dxfId="119" priority="41" stopIfTrue="1" operator="lessThan">
      <formula>0</formula>
    </cfRule>
  </conditionalFormatting>
  <conditionalFormatting sqref="AT43">
    <cfRule type="cellIs" dxfId="118" priority="37" stopIfTrue="1" operator="lessThan">
      <formula>0</formula>
    </cfRule>
  </conditionalFormatting>
  <conditionalFormatting sqref="AU43">
    <cfRule type="cellIs" dxfId="117" priority="36" stopIfTrue="1" operator="lessThan">
      <formula>0</formula>
    </cfRule>
  </conditionalFormatting>
  <conditionalFormatting sqref="AS46">
    <cfRule type="cellIs" dxfId="116" priority="32" stopIfTrue="1" operator="lessThan">
      <formula>0</formula>
    </cfRule>
  </conditionalFormatting>
  <conditionalFormatting sqref="AT46">
    <cfRule type="cellIs" dxfId="115" priority="31" stopIfTrue="1" operator="lessThan">
      <formula>0</formula>
    </cfRule>
  </conditionalFormatting>
  <conditionalFormatting sqref="AS49">
    <cfRule type="cellIs" dxfId="114" priority="26" stopIfTrue="1" operator="lessThan">
      <formula>0</formula>
    </cfRule>
  </conditionalFormatting>
  <conditionalFormatting sqref="AT50">
    <cfRule type="cellIs" dxfId="113" priority="22" stopIfTrue="1" operator="lessThan">
      <formula>0</formula>
    </cfRule>
  </conditionalFormatting>
  <conditionalFormatting sqref="AU50">
    <cfRule type="cellIs" dxfId="112" priority="21" stopIfTrue="1" operator="lessThan">
      <formula>0</formula>
    </cfRule>
  </conditionalFormatting>
  <conditionalFormatting sqref="AS52">
    <cfRule type="cellIs" dxfId="111" priority="17" stopIfTrue="1" operator="lessThan">
      <formula>0</formula>
    </cfRule>
  </conditionalFormatting>
  <conditionalFormatting sqref="AU53">
    <cfRule type="cellIs" dxfId="110" priority="12" stopIfTrue="1" operator="lessThan">
      <formula>0</formula>
    </cfRule>
  </conditionalFormatting>
  <conditionalFormatting sqref="AS56">
    <cfRule type="cellIs" dxfId="109" priority="11" stopIfTrue="1" operator="lessThan">
      <formula>0</formula>
    </cfRule>
  </conditionalFormatting>
  <conditionalFormatting sqref="AS23">
    <cfRule type="cellIs" dxfId="108" priority="65" stopIfTrue="1" operator="lessThan">
      <formula>0</formula>
    </cfRule>
  </conditionalFormatting>
  <conditionalFormatting sqref="AT23">
    <cfRule type="cellIs" dxfId="107" priority="64" stopIfTrue="1" operator="lessThan">
      <formula>0</formula>
    </cfRule>
  </conditionalFormatting>
  <conditionalFormatting sqref="AU26">
    <cfRule type="cellIs" dxfId="106" priority="60" stopIfTrue="1" operator="lessThan">
      <formula>0</formula>
    </cfRule>
  </conditionalFormatting>
  <conditionalFormatting sqref="AS28">
    <cfRule type="cellIs" dxfId="105" priority="59" stopIfTrue="1" operator="lessThan">
      <formula>0</formula>
    </cfRule>
  </conditionalFormatting>
  <conditionalFormatting sqref="AT28">
    <cfRule type="cellIs" dxfId="104" priority="58" stopIfTrue="1" operator="lessThan">
      <formula>0</formula>
    </cfRule>
  </conditionalFormatting>
  <conditionalFormatting sqref="AU28">
    <cfRule type="cellIs" dxfId="103" priority="57" stopIfTrue="1" operator="lessThan">
      <formula>0</formula>
    </cfRule>
  </conditionalFormatting>
  <conditionalFormatting sqref="AS30">
    <cfRule type="cellIs" dxfId="102" priority="56" stopIfTrue="1" operator="lessThan">
      <formula>0</formula>
    </cfRule>
  </conditionalFormatting>
  <conditionalFormatting sqref="AT30">
    <cfRule type="cellIs" dxfId="101" priority="55" stopIfTrue="1" operator="lessThan">
      <formula>0</formula>
    </cfRule>
  </conditionalFormatting>
  <conditionalFormatting sqref="AU30">
    <cfRule type="cellIs" dxfId="100" priority="54" stopIfTrue="1" operator="lessThan">
      <formula>0</formula>
    </cfRule>
  </conditionalFormatting>
  <conditionalFormatting sqref="AS32">
    <cfRule type="cellIs" dxfId="99" priority="53" stopIfTrue="1" operator="lessThan">
      <formula>0</formula>
    </cfRule>
  </conditionalFormatting>
  <conditionalFormatting sqref="AS34">
    <cfRule type="cellIs" dxfId="98" priority="50" stopIfTrue="1" operator="lessThan">
      <formula>0</formula>
    </cfRule>
  </conditionalFormatting>
  <conditionalFormatting sqref="AT34">
    <cfRule type="cellIs" dxfId="97" priority="49" stopIfTrue="1" operator="lessThan">
      <formula>0</formula>
    </cfRule>
  </conditionalFormatting>
  <conditionalFormatting sqref="AU34">
    <cfRule type="cellIs" dxfId="96" priority="48" stopIfTrue="1" operator="lessThan">
      <formula>0</formula>
    </cfRule>
  </conditionalFormatting>
  <conditionalFormatting sqref="AU36">
    <cfRule type="cellIs" dxfId="95" priority="45" stopIfTrue="1" operator="lessThan">
      <formula>0</formula>
    </cfRule>
  </conditionalFormatting>
  <conditionalFormatting sqref="AS38">
    <cfRule type="cellIs" dxfId="94" priority="44" stopIfTrue="1" operator="lessThan">
      <formula>0</formula>
    </cfRule>
  </conditionalFormatting>
  <conditionalFormatting sqref="AT38">
    <cfRule type="cellIs" dxfId="93" priority="43" stopIfTrue="1" operator="lessThan">
      <formula>0</formula>
    </cfRule>
  </conditionalFormatting>
  <conditionalFormatting sqref="AT41">
    <cfRule type="cellIs" dxfId="92" priority="40" stopIfTrue="1" operator="lessThan">
      <formula>0</formula>
    </cfRule>
  </conditionalFormatting>
  <conditionalFormatting sqref="AU41">
    <cfRule type="cellIs" dxfId="91" priority="39" stopIfTrue="1" operator="lessThan">
      <formula>0</formula>
    </cfRule>
  </conditionalFormatting>
  <conditionalFormatting sqref="AS43">
    <cfRule type="cellIs" dxfId="90" priority="38" stopIfTrue="1" operator="lessThan">
      <formula>0</formula>
    </cfRule>
  </conditionalFormatting>
  <conditionalFormatting sqref="AU46">
    <cfRule type="cellIs" dxfId="89" priority="30" stopIfTrue="1" operator="lessThan">
      <formula>0</formula>
    </cfRule>
  </conditionalFormatting>
  <conditionalFormatting sqref="AS47">
    <cfRule type="cellIs" dxfId="88" priority="29" stopIfTrue="1" operator="lessThan">
      <formula>0</formula>
    </cfRule>
  </conditionalFormatting>
  <conditionalFormatting sqref="AT47">
    <cfRule type="cellIs" dxfId="87" priority="28" stopIfTrue="1" operator="lessThan">
      <formula>0</formula>
    </cfRule>
  </conditionalFormatting>
  <conditionalFormatting sqref="AT49">
    <cfRule type="cellIs" dxfId="86" priority="25" stopIfTrue="1" operator="lessThan">
      <formula>0</formula>
    </cfRule>
  </conditionalFormatting>
  <conditionalFormatting sqref="AU49">
    <cfRule type="cellIs" dxfId="85" priority="24" stopIfTrue="1" operator="lessThan">
      <formula>0</formula>
    </cfRule>
  </conditionalFormatting>
  <conditionalFormatting sqref="AS50">
    <cfRule type="cellIs" dxfId="84" priority="23" stopIfTrue="1" operator="lessThan">
      <formula>0</formula>
    </cfRule>
  </conditionalFormatting>
  <conditionalFormatting sqref="AS51">
    <cfRule type="cellIs" dxfId="83" priority="20" stopIfTrue="1" operator="lessThan">
      <formula>0</formula>
    </cfRule>
  </conditionalFormatting>
  <conditionalFormatting sqref="AT51">
    <cfRule type="cellIs" dxfId="82" priority="19" stopIfTrue="1" operator="lessThan">
      <formula>0</formula>
    </cfRule>
  </conditionalFormatting>
  <conditionalFormatting sqref="AU52">
    <cfRule type="cellIs" dxfId="81" priority="15" stopIfTrue="1" operator="lessThan">
      <formula>0</formula>
    </cfRule>
  </conditionalFormatting>
  <conditionalFormatting sqref="AS53">
    <cfRule type="cellIs" dxfId="80" priority="14" stopIfTrue="1" operator="lessThan">
      <formula>0</formula>
    </cfRule>
  </conditionalFormatting>
  <conditionalFormatting sqref="AT53">
    <cfRule type="cellIs" dxfId="79" priority="13" stopIfTrue="1" operator="lessThan">
      <formula>0</formula>
    </cfRule>
  </conditionalFormatting>
  <conditionalFormatting sqref="AT56">
    <cfRule type="cellIs" dxfId="78" priority="10" stopIfTrue="1" operator="lessThan">
      <formula>0</formula>
    </cfRule>
  </conditionalFormatting>
  <conditionalFormatting sqref="AU56">
    <cfRule type="cellIs" dxfId="77" priority="9" stopIfTrue="1" operator="lessThan">
      <formula>0</formula>
    </cfRule>
  </conditionalFormatting>
  <conditionalFormatting sqref="AS45">
    <cfRule type="cellIs" dxfId="76" priority="5" stopIfTrue="1" operator="lessThan">
      <formula>0</formula>
    </cfRule>
  </conditionalFormatting>
  <conditionalFormatting sqref="AT45">
    <cfRule type="cellIs" dxfId="75" priority="4" stopIfTrue="1" operator="lessThan">
      <formula>0</formula>
    </cfRule>
  </conditionalFormatting>
  <conditionalFormatting sqref="AU45">
    <cfRule type="cellIs" dxfId="74" priority="3" stopIfTrue="1" operator="lessThan">
      <formula>0</formula>
    </cfRule>
  </conditionalFormatting>
  <conditionalFormatting sqref="K24">
    <cfRule type="cellIs" dxfId="73" priority="2" stopIfTrue="1" operator="lessThan">
      <formula>0</formula>
    </cfRule>
  </conditionalFormatting>
  <conditionalFormatting sqref="E24">
    <cfRule type="cellIs" dxfId="72" priority="1" stopIfTrue="1" operator="lessThan">
      <formula>0</formula>
    </cfRule>
  </conditionalFormatting>
  <dataValidations count="6">
    <dataValidation allowBlank="1" showErrorMessage="1" prompt="Non input cell – does not accept input from user" sqref="AV11:AW12"/>
    <dataValidation allowBlank="1" showInputMessage="1" showErrorMessage="1" prompt="Contains a formula" sqref="AN54:AU55"/>
    <dataValidation allowBlank="1" showInputMessage="1" showErrorMessage="1" prompt="Does not accept input from user" sqref="E9:I9 D10 E12:I12 D29 E25:I26 E28:I30 E32:I34 E37:I38 E40:I41 E43:I44 E47:I48 E50:I50 D48 D44 D42 D39:D40 D35 D33 D31 D27 E21:I23 K9:O9 J10 K12:O12 J29 K21:O23 K25:O26 K28:O30 K32:O34 K37:O38 K40:O41 J15 K47:O48 K50:O50 J48 J44 J42 J39:J40 J35 J33 J31 J27 P29 Q21:T23 Q25:T26 Q28:T30 Q32:T34 Q37:T38 Q40:T41 Q43:T44 Q47:T48 Q50:T50 P48 P44 P42 P39:P40 P35 P33 P31 P27 Q9:T9 P10 Q12:T12 U29 V21:W23 V25:W26 V28:W30 V32:W34 V37:W38 V40:W41 V43:W44 V47:W48 V50:W50 U48 U44 U42 U39:U40 U35 U33 U31 U27 V9:W9 U10 V12:W12 X29 Y21:Z23 Y25:Z26 Y28:Z30 Y32:Z34 Y37:Z38 Y40:Z41 Y43:Z44 Y47:Z48 Y50:Z50 X48 X44 X42 X39:X40 X35 X33 X31 X27 Y9:Z9 X10 Y12:Z12 AA29 AB21:AC23 AB25:AC26 AB28:AC30 AB32:AC34 AB37:AC38 AB40:AC41 AB43:AC44 AB47:AC48 AB50:AC50 AA48 AA44 AA42 AA39:AA40 AA35 AA33 AA31 AA27 AB9:AC9 AA10 AB12:AC12 AD29 AD48 AD39:AD40 AD35 AD33 AD31 AD27 AD10 AI4 AI8 AI29 AI48 AI44 AI42 AI39:AI40 AI35 AI33 AI31 AI27 AI10 AN4:AU4 AN8:AU8 AN29 AO21:AR23 AO25:AR26 AO28:AR30 AO32:AR34 AO37:AR38 AO40:AR41 AO43:AR44 AO47:AR48 AO50:AR50 AN48 AN44 AN42 AN39:AN40 AN35 AN33 AN31 AN27 AO9:AR9 AN10 AO12:AR12 AS29:AU29 AS48:AU48 AS42:AU42 AS39:AU40 AS35:AU35 AS33:AU33 AS31:AU31 AS27:AU27 AS10:AU10 AV4:AW10 AV13:AW55 AW56:AW58 K43:O44 AJ4:AM58 AE4:AH58 AD42:AD44 P15:AD17 AI15:AI17 AN15:AU17 AI58 AN58:AV58 O17 I17 D24:D25 J24:J25 P24:P25 U24:U25 X24:X25 AA24:AA25 AD24:AD25 AI24:AI25 AN24:AN25 AS24:AU25 D21:D22 J21:J22 P21:P22 U21:U22 X21:X22 AA21:AA22 AD21:AD22 AI21:AI22 AN21:AN22 AS21:AU22 D37 J37 P37 U37 X37 AA37 AD37 AI37 AN37 AS37:AU37 J58:AD58 D4:AD4 D8:AD8 AS44:AU44"/>
    <dataValidation showInputMessage="1" showErrorMessage="1" prompt="Accepts input from user" sqref="D9 D11:D20 E18:I20 E13:I16 E10:I11 K24:O24 E27:I27 E31:I31 E35:I36 E39:I39 E42:I42 E45:I46 E49:I49 E51:I53 D49:D53 D45:D47 D43 D41 D38 D36 D34 D32 D30 D28 D26 D23 J9 K17:N17 K18:AD19 K10:O11 K16:O16 K27:O27 K31:O31 K35:O36 K39:O39 K42:O42 K45:O46 K49:O49 K51:O53 J23 J49:J53 J45:J47 J43 J41 J38 J36 J34 J32 J30 J28 J26 D56:I58 Q24:T24 Q27:T27 Q31:T31 Q35:T36 Q39:T39 Q42:T42 Q45:T46 Q49:T49 Q51:T53 P23 P49:P53 P45:P47 P43 P41 P38 P36 P34 P32 P30 P28 P26 P9 Q13:T14 Q10:T11 P11:P14 V24:W24 V27:W27 V31:W31 V35:W36 V39:W39 V42:W42 V45:W46 V49:W49 V51:W53 U23 U49:U53 U45:U47 U43 U41 U38 U36 U34 U32 U30 U28 U26 U9 V13:W14 V10:W11 U11:U14 Y24:Z24 Y27:Z27 Y31:Z31 Y35:Z36 Y39:Z39 Y42:Z42 Y45:Z46 Y49:Z49 Y51:Z53 X23 X49:X53 X45:X47 X43 X41 X38 X36 X34 X32 X30 X28 X26 X9 Y13:Z14 Y10:Z11 X11:X14 AB24:AC24 AB27:AC27 AB31:AC31 AB35:AC36 AB39:AC39 AB42:AC42 AB45:AC46 AB49:AC49 AB51:AC53 AA23 AA49:AA53 AA45:AA47 AA43 AA41 AA38 AA36 AA34 AA32 AA30 AA28 AA26 AA9 AB13:AC14 AB10:AC11 AA11:AA14 AD23 AD49:AD53 AD45:AD47 AD11:AD14 AD41 AD38 AD36 AD34 AD32 AD30 AD28 AD26 AD9 AI5:AI7 AI56:AI57 AI18:AI20 AI23 AI49:AI53 AI45:AI47 AI43 AI41 AI38 AI36 AI34 AI32 AI30 AI28 AI26 AI9 AI11:AI14 AN5:AU7 AO24:AR24 AO27:AR27 AO31:AR31 AO35:AR36 AO39:AR39 AO42:AR42 AO45:AR46 AO49:AR49 AO51:AR53 AN23 AN49:AN53 AN45:AN47 AN43 AN41 AN38 AN36 AN34 AN32 AN30 AN28 AN26 AN9 AO13:AR14 AO10:AR11 AN11:AN14 AN18:AU20 AS23:AU23 AS49:AU53 AS11:AU14 AS43:AU43 AS41:AU41 AS38:AU38 AS36:AU36 AS34:AU34 AS32:AU32 AS30:AU30 AS28:AU28 AS26:AU26 AS9:AU9 AS45:AU47 AN56:AV57 D5:AD7 J16:J19 J56:AD57 E17:H17 J11:J14 K13:O14 E24:I24"/>
    <dataValidation allowBlank="1" showInputMessage="1" showErrorMessage="1" prompt="Contains a formula" sqref="D54:AD55 AI54:AI55"/>
    <dataValidation showInputMessage="1" showErrorMessage="1" prompt="Does not accept input from user" sqref="J20:AD20 K15:O15"/>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Q71"/>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3.2"/>
  <cols>
    <col min="1" max="1" width="5.88671875" style="8" hidden="1" customWidth="1"/>
    <col min="2" max="2" width="73.77734375" style="4" customWidth="1"/>
    <col min="3" max="13" width="19.44140625" style="4" customWidth="1"/>
    <col min="14" max="14" width="19.44140625" style="3" customWidth="1"/>
    <col min="15" max="40" width="19.44140625" style="4" customWidth="1"/>
    <col min="41" max="43" width="9.44140625" style="4" customWidth="1"/>
    <col min="44" max="16384" width="9.44140625" style="4" hidden="1"/>
  </cols>
  <sheetData>
    <row r="1" spans="1:40" ht="19.2">
      <c r="B1" s="91" t="s">
        <v>370</v>
      </c>
      <c r="E1" s="97"/>
    </row>
    <row r="2" spans="1:40" ht="13.8" thickBot="1"/>
    <row r="3" spans="1:40" s="8" customFormat="1" ht="69">
      <c r="B3" s="111" t="s">
        <v>306</v>
      </c>
      <c r="C3" s="113" t="s">
        <v>309</v>
      </c>
      <c r="D3" s="114" t="s">
        <v>310</v>
      </c>
      <c r="E3" s="114" t="s">
        <v>311</v>
      </c>
      <c r="F3" s="114" t="s">
        <v>312</v>
      </c>
      <c r="G3" s="115" t="s">
        <v>313</v>
      </c>
      <c r="H3" s="113" t="s">
        <v>314</v>
      </c>
      <c r="I3" s="114" t="s">
        <v>315</v>
      </c>
      <c r="J3" s="114" t="s">
        <v>316</v>
      </c>
      <c r="K3" s="114" t="s">
        <v>317</v>
      </c>
      <c r="L3" s="115" t="s">
        <v>318</v>
      </c>
      <c r="M3" s="113" t="s">
        <v>319</v>
      </c>
      <c r="N3" s="114" t="s">
        <v>320</v>
      </c>
      <c r="O3" s="114" t="s">
        <v>321</v>
      </c>
      <c r="P3" s="114" t="s">
        <v>322</v>
      </c>
      <c r="Q3" s="113" t="s">
        <v>323</v>
      </c>
      <c r="R3" s="114" t="s">
        <v>324</v>
      </c>
      <c r="S3" s="114" t="s">
        <v>325</v>
      </c>
      <c r="T3" s="114" t="s">
        <v>326</v>
      </c>
      <c r="U3" s="113" t="s">
        <v>327</v>
      </c>
      <c r="V3" s="114" t="s">
        <v>328</v>
      </c>
      <c r="W3" s="114" t="s">
        <v>329</v>
      </c>
      <c r="X3" s="114" t="s">
        <v>369</v>
      </c>
      <c r="Y3" s="113" t="s">
        <v>330</v>
      </c>
      <c r="Z3" s="114" t="s">
        <v>331</v>
      </c>
      <c r="AA3" s="114" t="s">
        <v>332</v>
      </c>
      <c r="AB3" s="114" t="s">
        <v>333</v>
      </c>
      <c r="AC3" s="113" t="s">
        <v>334</v>
      </c>
      <c r="AD3" s="114" t="s">
        <v>335</v>
      </c>
      <c r="AE3" s="114" t="s">
        <v>336</v>
      </c>
      <c r="AF3" s="114" t="s">
        <v>337</v>
      </c>
      <c r="AG3" s="113" t="s">
        <v>338</v>
      </c>
      <c r="AH3" s="114" t="s">
        <v>339</v>
      </c>
      <c r="AI3" s="114" t="s">
        <v>340</v>
      </c>
      <c r="AJ3" s="114" t="s">
        <v>341</v>
      </c>
      <c r="AK3" s="113" t="s">
        <v>342</v>
      </c>
      <c r="AL3" s="114" t="s">
        <v>343</v>
      </c>
      <c r="AM3" s="114" t="s">
        <v>344</v>
      </c>
      <c r="AN3" s="134" t="s">
        <v>345</v>
      </c>
    </row>
    <row r="4" spans="1:40" ht="17.399999999999999" thickBot="1">
      <c r="B4" s="122" t="s">
        <v>278</v>
      </c>
      <c r="C4" s="262"/>
      <c r="D4" s="263"/>
      <c r="E4" s="263"/>
      <c r="F4" s="263"/>
      <c r="G4" s="264"/>
      <c r="H4" s="262"/>
      <c r="I4" s="263"/>
      <c r="J4" s="263"/>
      <c r="K4" s="263"/>
      <c r="L4" s="264"/>
      <c r="M4" s="262"/>
      <c r="N4" s="263"/>
      <c r="O4" s="263"/>
      <c r="P4" s="263"/>
      <c r="Q4" s="262"/>
      <c r="R4" s="263"/>
      <c r="S4" s="263"/>
      <c r="T4" s="263"/>
      <c r="U4" s="262"/>
      <c r="V4" s="263"/>
      <c r="W4" s="263"/>
      <c r="X4" s="263"/>
      <c r="Y4" s="262"/>
      <c r="Z4" s="263"/>
      <c r="AA4" s="263"/>
      <c r="AB4" s="263"/>
      <c r="AC4" s="262"/>
      <c r="AD4" s="263"/>
      <c r="AE4" s="263"/>
      <c r="AF4" s="263"/>
      <c r="AG4" s="262"/>
      <c r="AH4" s="263"/>
      <c r="AI4" s="263"/>
      <c r="AJ4" s="263"/>
      <c r="AK4" s="262"/>
      <c r="AL4" s="263"/>
      <c r="AM4" s="263"/>
      <c r="AN4" s="280"/>
    </row>
    <row r="5" spans="1:40" s="8" customFormat="1" ht="13.8" thickTop="1">
      <c r="B5" s="126" t="s">
        <v>275</v>
      </c>
      <c r="C5" s="219"/>
      <c r="D5" s="220"/>
      <c r="E5" s="216"/>
      <c r="F5" s="216"/>
      <c r="G5" s="191"/>
      <c r="H5" s="219"/>
      <c r="I5" s="220"/>
      <c r="J5" s="216"/>
      <c r="K5" s="216"/>
      <c r="L5" s="191"/>
      <c r="M5" s="219"/>
      <c r="N5" s="220"/>
      <c r="O5" s="216"/>
      <c r="P5" s="216"/>
      <c r="Q5" s="219"/>
      <c r="R5" s="220"/>
      <c r="S5" s="216"/>
      <c r="T5" s="216"/>
      <c r="U5" s="219"/>
      <c r="V5" s="220"/>
      <c r="W5" s="216"/>
      <c r="X5" s="216"/>
      <c r="Y5" s="219"/>
      <c r="Z5" s="220"/>
      <c r="AA5" s="216"/>
      <c r="AB5" s="216"/>
      <c r="AC5" s="215"/>
      <c r="AD5" s="216"/>
      <c r="AE5" s="216"/>
      <c r="AF5" s="216"/>
      <c r="AG5" s="215"/>
      <c r="AH5" s="216"/>
      <c r="AI5" s="216"/>
      <c r="AJ5" s="216"/>
      <c r="AK5" s="219"/>
      <c r="AL5" s="220"/>
      <c r="AM5" s="216"/>
      <c r="AN5" s="217"/>
    </row>
    <row r="6" spans="1:40" s="8" customFormat="1" ht="13.2" customHeight="1">
      <c r="B6" s="127" t="s">
        <v>440</v>
      </c>
      <c r="C6" s="193"/>
      <c r="D6" s="194"/>
      <c r="E6" s="213">
        <f>SUM('Pt 1 Summary of Data'!E$12,'Pt 1 Summary of Data'!E$22)+SUM('Pt 1 Summary of Data'!G$12,'Pt 1 Summary of Data'!G$22)-SUM('Pt 1 Summary of Data'!H$12,'Pt 1 Summary of Data'!H$22)</f>
        <v>0</v>
      </c>
      <c r="F6" s="213">
        <f t="shared" ref="F6:F11" si="0">SUM(C6:E6)</f>
        <v>0</v>
      </c>
      <c r="G6" s="214">
        <f>SUM('Pt 1 Summary of Data'!I$12,'Pt 1 Summary of Data'!I$22)</f>
        <v>0</v>
      </c>
      <c r="H6" s="193"/>
      <c r="I6" s="194"/>
      <c r="J6" s="213">
        <f>SUM('Pt 1 Summary of Data'!K$12,'Pt 1 Summary of Data'!K$22)+SUM('Pt 1 Summary of Data'!M$12,'Pt 1 Summary of Data'!M$22)-SUM('Pt 1 Summary of Data'!N$12,'Pt 1 Summary of Data'!N$22)</f>
        <v>0</v>
      </c>
      <c r="K6" s="213">
        <f>SUM(H6:J6)</f>
        <v>0</v>
      </c>
      <c r="L6" s="214">
        <f>SUM('Pt 1 Summary of Data'!O$12,'Pt 1 Summary of Data'!O$22)</f>
        <v>0</v>
      </c>
      <c r="M6" s="193"/>
      <c r="N6" s="194"/>
      <c r="O6" s="213">
        <f>SUM('Pt 1 Summary of Data'!Q$12,'Pt 1 Summary of Data'!Q$22)+SUM('Pt 1 Summary of Data'!S$12,'Pt 1 Summary of Data'!S$22)-SUM('Pt 1 Summary of Data'!T$12,'Pt 1 Summary of Data'!T$22)</f>
        <v>0</v>
      </c>
      <c r="P6" s="213">
        <f>SUM(M6:O6)</f>
        <v>0</v>
      </c>
      <c r="Q6" s="193"/>
      <c r="R6" s="194"/>
      <c r="S6" s="213">
        <f>SUM('Pt 1 Summary of Data'!V$12,'Pt 1 Summary of Data'!V$22)</f>
        <v>0</v>
      </c>
      <c r="T6" s="213">
        <f>SUM(Q6:S6)</f>
        <v>0</v>
      </c>
      <c r="U6" s="193"/>
      <c r="V6" s="194"/>
      <c r="W6" s="213">
        <f>SUM('Pt 1 Summary of Data'!Y$12,'Pt 1 Summary of Data'!Y$22)</f>
        <v>0</v>
      </c>
      <c r="X6" s="213">
        <f>SUM(U6:W6)</f>
        <v>0</v>
      </c>
      <c r="Y6" s="193"/>
      <c r="Z6" s="194"/>
      <c r="AA6" s="213">
        <f>SUM('Pt 1 Summary of Data'!AB$12,'Pt 1 Summary of Data'!AB$22)</f>
        <v>0</v>
      </c>
      <c r="AB6" s="213">
        <f>SUM(Y6:AA6)</f>
        <v>0</v>
      </c>
      <c r="AC6" s="206"/>
      <c r="AD6" s="205"/>
      <c r="AE6" s="205"/>
      <c r="AF6" s="205"/>
      <c r="AG6" s="206"/>
      <c r="AH6" s="205"/>
      <c r="AI6" s="205"/>
      <c r="AJ6" s="205"/>
      <c r="AK6" s="193"/>
      <c r="AL6" s="194"/>
      <c r="AM6" s="213">
        <f>SUM('Pt 1 Summary of Data'!AO$12,'Pt 1 Summary of Data'!AO$22)+SUM('Pt 1 Summary of Data'!AQ$12,'Pt 1 Summary of Data'!AQ$22)-SUM('Pt 1 Summary of Data'!AR$12,'Pt 1 Summary of Data'!AR$22)</f>
        <v>0</v>
      </c>
      <c r="AN6" s="281">
        <f>SUM(AK6:AM6)</f>
        <v>0</v>
      </c>
    </row>
    <row r="7" spans="1:40">
      <c r="B7" s="127" t="s">
        <v>276</v>
      </c>
      <c r="C7" s="193"/>
      <c r="D7" s="194"/>
      <c r="E7" s="213">
        <f>SUM('Pt 1 Summary of Data'!E$37:E$41)+SUM('Pt 1 Summary of Data'!G$37:G$41)-SUM('Pt 1 Summary of Data'!H$37:H$41)</f>
        <v>0</v>
      </c>
      <c r="F7" s="213">
        <f t="shared" si="0"/>
        <v>0</v>
      </c>
      <c r="G7" s="214">
        <f>SUM('Pt 1 Summary of Data'!I$37:I$41)</f>
        <v>0</v>
      </c>
      <c r="H7" s="193"/>
      <c r="I7" s="194"/>
      <c r="J7" s="213">
        <f>SUM('Pt 1 Summary of Data'!K$37:K$41)+SUM('Pt 1 Summary of Data'!M$37:M$41)-SUM('Pt 1 Summary of Data'!N$37:N$41)</f>
        <v>0</v>
      </c>
      <c r="K7" s="213">
        <f>SUM(H7:J7)</f>
        <v>0</v>
      </c>
      <c r="L7" s="214">
        <f>SUM('Pt 1 Summary of Data'!O$37:O$41)</f>
        <v>0</v>
      </c>
      <c r="M7" s="193"/>
      <c r="N7" s="194"/>
      <c r="O7" s="213">
        <f>SUM('Pt 1 Summary of Data'!Q$37:Q$41)+SUM('Pt 1 Summary of Data'!S$37:S$41)-SUM('Pt 1 Summary of Data'!T$37:T$41)</f>
        <v>0</v>
      </c>
      <c r="P7" s="213">
        <f>SUM(M7:O7)</f>
        <v>0</v>
      </c>
      <c r="Q7" s="193"/>
      <c r="R7" s="194"/>
      <c r="S7" s="213">
        <f>SUM('Pt 1 Summary of Data'!V$37:V$41)</f>
        <v>0</v>
      </c>
      <c r="T7" s="213">
        <f>SUM(Q7:S7)</f>
        <v>0</v>
      </c>
      <c r="U7" s="193"/>
      <c r="V7" s="194"/>
      <c r="W7" s="213">
        <f>SUM('Pt 1 Summary of Data'!Y$37:Y$41)</f>
        <v>0</v>
      </c>
      <c r="X7" s="213">
        <f>SUM(U7:W7)</f>
        <v>0</v>
      </c>
      <c r="Y7" s="193"/>
      <c r="Z7" s="194"/>
      <c r="AA7" s="213">
        <f>SUM('Pt 1 Summary of Data'!AB$37:AB$41)</f>
        <v>0</v>
      </c>
      <c r="AB7" s="213">
        <f>SUM(Y7:AA7)</f>
        <v>0</v>
      </c>
      <c r="AC7" s="206"/>
      <c r="AD7" s="205"/>
      <c r="AE7" s="205"/>
      <c r="AF7" s="205"/>
      <c r="AG7" s="206"/>
      <c r="AH7" s="205"/>
      <c r="AI7" s="205"/>
      <c r="AJ7" s="205"/>
      <c r="AK7" s="193"/>
      <c r="AL7" s="194"/>
      <c r="AM7" s="213">
        <f>SUM('Pt 1 Summary of Data'!AO$37:AO$41)+SUM('Pt 1 Summary of Data'!AQ$37:AQ$41)-SUM('Pt 1 Summary of Data'!AR$37:AR$41)</f>
        <v>0</v>
      </c>
      <c r="AN7" s="281">
        <f>SUM(AK7:AM7)</f>
        <v>0</v>
      </c>
    </row>
    <row r="8" spans="1:40">
      <c r="B8" s="127" t="s">
        <v>481</v>
      </c>
      <c r="C8" s="193"/>
      <c r="D8" s="194"/>
      <c r="E8" s="213">
        <f>'Pt 2 Premium and Claims'!E58+'Pt 2 Premium and Claims'!G58-'Pt 2 Premium and Claims'!H58</f>
        <v>0</v>
      </c>
      <c r="F8" s="213">
        <f t="shared" si="0"/>
        <v>0</v>
      </c>
      <c r="G8" s="214">
        <f>'Pt 2 Premium and Claims'!I58</f>
        <v>0</v>
      </c>
      <c r="H8" s="203"/>
      <c r="I8" s="205"/>
      <c r="J8" s="205"/>
      <c r="K8" s="205"/>
      <c r="L8" s="199"/>
      <c r="M8" s="203"/>
      <c r="N8" s="201"/>
      <c r="O8" s="201"/>
      <c r="P8" s="201"/>
      <c r="Q8" s="203"/>
      <c r="R8" s="201"/>
      <c r="S8" s="201"/>
      <c r="T8" s="201"/>
      <c r="U8" s="203"/>
      <c r="V8" s="201"/>
      <c r="W8" s="201"/>
      <c r="X8" s="201"/>
      <c r="Y8" s="203"/>
      <c r="Z8" s="201"/>
      <c r="AA8" s="201"/>
      <c r="AB8" s="201"/>
      <c r="AC8" s="206"/>
      <c r="AD8" s="205"/>
      <c r="AE8" s="205"/>
      <c r="AF8" s="205"/>
      <c r="AG8" s="206"/>
      <c r="AH8" s="205"/>
      <c r="AI8" s="205"/>
      <c r="AJ8" s="205"/>
      <c r="AK8" s="206"/>
      <c r="AL8" s="201"/>
      <c r="AM8" s="201"/>
      <c r="AN8" s="283"/>
    </row>
    <row r="9" spans="1:40" ht="26.4">
      <c r="B9" s="127" t="s">
        <v>473</v>
      </c>
      <c r="C9" s="193"/>
      <c r="D9" s="194"/>
      <c r="E9" s="213">
        <f>'Pt 2 Premium and Claims'!E$15+'Pt 2 Premium and Claims'!G$15-'Pt 2 Premium and Claims'!H$15</f>
        <v>0</v>
      </c>
      <c r="F9" s="213">
        <f t="shared" si="0"/>
        <v>0</v>
      </c>
      <c r="G9" s="214">
        <f>'Pt 2 Premium and Claims'!I$15</f>
        <v>0</v>
      </c>
      <c r="H9" s="206"/>
      <c r="I9" s="205"/>
      <c r="J9" s="205"/>
      <c r="K9" s="205"/>
      <c r="L9" s="199"/>
      <c r="M9" s="206"/>
      <c r="N9" s="205"/>
      <c r="O9" s="205"/>
      <c r="P9" s="205"/>
      <c r="Q9" s="206"/>
      <c r="R9" s="205"/>
      <c r="S9" s="205"/>
      <c r="T9" s="205"/>
      <c r="U9" s="206"/>
      <c r="V9" s="205"/>
      <c r="W9" s="205"/>
      <c r="X9" s="205"/>
      <c r="Y9" s="206"/>
      <c r="Z9" s="205"/>
      <c r="AA9" s="205"/>
      <c r="AB9" s="205"/>
      <c r="AC9" s="206"/>
      <c r="AD9" s="205"/>
      <c r="AE9" s="205"/>
      <c r="AF9" s="205"/>
      <c r="AG9" s="206"/>
      <c r="AH9" s="205"/>
      <c r="AI9" s="205"/>
      <c r="AJ9" s="205"/>
      <c r="AK9" s="206"/>
      <c r="AL9" s="205"/>
      <c r="AM9" s="205"/>
      <c r="AN9" s="284"/>
    </row>
    <row r="10" spans="1:40" ht="26.4">
      <c r="B10" s="127" t="s">
        <v>474</v>
      </c>
      <c r="C10" s="193"/>
      <c r="D10" s="194"/>
      <c r="E10" s="213">
        <f>'Pt 2 Premium and Claims'!E$16+'Pt 2 Premium and Claims'!G$16-'Pt 2 Premium and Claims'!H$16</f>
        <v>0</v>
      </c>
      <c r="F10" s="213">
        <f t="shared" si="0"/>
        <v>0</v>
      </c>
      <c r="G10" s="214">
        <f>'Pt 2 Premium and Claims'!I$16</f>
        <v>0</v>
      </c>
      <c r="H10" s="193"/>
      <c r="I10" s="194"/>
      <c r="J10" s="213">
        <f>'Pt 2 Premium and Claims'!K$16+'Pt 2 Premium and Claims'!M$16-'Pt 2 Premium and Claims'!N$16</f>
        <v>0</v>
      </c>
      <c r="K10" s="213">
        <f>SUM(H10:J10)</f>
        <v>0</v>
      </c>
      <c r="L10" s="214">
        <f>'Pt 2 Premium and Claims'!O$16</f>
        <v>0</v>
      </c>
      <c r="M10" s="206"/>
      <c r="N10" s="205"/>
      <c r="O10" s="205"/>
      <c r="P10" s="205"/>
      <c r="Q10" s="206"/>
      <c r="R10" s="205"/>
      <c r="S10" s="205"/>
      <c r="T10" s="205"/>
      <c r="U10" s="206"/>
      <c r="V10" s="205"/>
      <c r="W10" s="205"/>
      <c r="X10" s="205"/>
      <c r="Y10" s="206"/>
      <c r="Z10" s="205"/>
      <c r="AA10" s="205"/>
      <c r="AB10" s="205"/>
      <c r="AC10" s="206"/>
      <c r="AD10" s="205"/>
      <c r="AE10" s="205"/>
      <c r="AF10" s="205"/>
      <c r="AG10" s="206"/>
      <c r="AH10" s="205"/>
      <c r="AI10" s="205"/>
      <c r="AJ10" s="205"/>
      <c r="AK10" s="206"/>
      <c r="AL10" s="205"/>
      <c r="AM10" s="205"/>
      <c r="AN10" s="284"/>
    </row>
    <row r="11" spans="1:40">
      <c r="B11" s="127" t="s">
        <v>378</v>
      </c>
      <c r="C11" s="193"/>
      <c r="D11" s="194"/>
      <c r="E11" s="213">
        <f>'Pt 2 Premium and Claims'!E$17+'Pt 2 Premium and Claims'!G$17-'Pt 2 Premium and Claims'!H$17</f>
        <v>0</v>
      </c>
      <c r="F11" s="213">
        <f t="shared" si="0"/>
        <v>0</v>
      </c>
      <c r="G11" s="218"/>
      <c r="H11" s="193"/>
      <c r="I11" s="194"/>
      <c r="J11" s="213">
        <f>'Pt 2 Premium and Claims'!K$17+'Pt 2 Premium and Claims'!M$17-'Pt 2 Premium and Claims'!N$17</f>
        <v>0</v>
      </c>
      <c r="K11" s="213">
        <f>SUM(H11:J11)</f>
        <v>0</v>
      </c>
      <c r="L11" s="199"/>
      <c r="M11" s="206"/>
      <c r="N11" s="205"/>
      <c r="O11" s="205"/>
      <c r="P11" s="205"/>
      <c r="Q11" s="206"/>
      <c r="R11" s="205"/>
      <c r="S11" s="205"/>
      <c r="T11" s="205"/>
      <c r="U11" s="206"/>
      <c r="V11" s="205"/>
      <c r="W11" s="205"/>
      <c r="X11" s="205"/>
      <c r="Y11" s="206"/>
      <c r="Z11" s="205"/>
      <c r="AA11" s="205"/>
      <c r="AB11" s="205"/>
      <c r="AC11" s="206"/>
      <c r="AD11" s="205"/>
      <c r="AE11" s="205"/>
      <c r="AF11" s="205"/>
      <c r="AG11" s="206"/>
      <c r="AH11" s="205"/>
      <c r="AI11" s="205"/>
      <c r="AJ11" s="205"/>
      <c r="AK11" s="206"/>
      <c r="AL11" s="205"/>
      <c r="AM11" s="205"/>
      <c r="AN11" s="284"/>
    </row>
    <row r="12" spans="1:40" s="73" customFormat="1">
      <c r="A12" s="72"/>
      <c r="B12" s="128" t="s">
        <v>279</v>
      </c>
      <c r="C12" s="266">
        <f>SUM(C$6:C$7)-SUM(C$8:C$11)+IF(AND(OR('Company Information'!$C$12="District of Columbia",'Company Information'!$C$12="Massachusetts",'Company Information'!$C$12="Vermont"),SUM($C$6:$F$11,$C$15:$F$16,$C$31:$D$31)&lt;&gt;0),SUM(H$6:H$7)-SUM(H$10:H$11),0)</f>
        <v>0</v>
      </c>
      <c r="D12" s="267">
        <f>SUM(D$6:D$7)-SUM(D$8:D$11)+IF(AND(OR('Company Information'!$C$12="District of Columbia",'Company Information'!$C$12="Massachusetts",'Company Information'!$C$12="Vermont"),SUM($C$6:$F$11,$C$15:$F$16,$C$31:$D$31)&lt;&gt;0),SUM(I$6:I$7)-SUM(I$10:I$11),0)</f>
        <v>0</v>
      </c>
      <c r="E12" s="267">
        <f>SUM(E$6:E$7)-SUM(E$8:E$11)+IF(AND(OR('Company Information'!$C$12="District of Columbia",'Company Information'!$C$12="Massachusetts",'Company Information'!$C$12="Vermont"),SUM($C$6:$F$11,$C$15:$F$16,$C$31:$D$31)&lt;&gt;0),SUM(J$6:J$7)-SUM(J$10:J$11),0)</f>
        <v>0</v>
      </c>
      <c r="F12" s="267">
        <f>IFERROR(SUM(C$12:E$12)+C$17*MAX(0,E$43-C$43)+D$17*MAX(0,E$43-D$43),0)</f>
        <v>0</v>
      </c>
      <c r="G12" s="270"/>
      <c r="H12" s="266">
        <f>SUM(H$6:H$7)-SUM(H$10:H$11)+IF(AND(OR('Company Information'!$C$12="District of Columbia",'Company Information'!$C$12="Massachusetts",'Company Information'!$C$12="Vermont"),SUM($H$6:$K$11,$H$15:$K$16,$H$31:$I$31)&lt;&gt;0),SUM(C$6:C$7)-SUM(C$8:C$11),0)</f>
        <v>0</v>
      </c>
      <c r="I12" s="267">
        <f>SUM(I$6:I$7)-SUM(I$10:I$11)+IF(AND(OR('Company Information'!$C$12="District of Columbia",'Company Information'!$C$12="Massachusetts",'Company Information'!$C$12="Vermont"),SUM($H$6:$K$11,$H$15:$K$16,$H$31:$I$31)&lt;&gt;0),SUM(D$6:D$7)-SUM(D$8:D$11),0)</f>
        <v>0</v>
      </c>
      <c r="J12" s="267">
        <f>SUM(J$6:J$7)-SUM(J$10:J$11)+IF(AND(OR('Company Information'!$C$12="District of Columbia",'Company Information'!$C$12="Massachusetts",'Company Information'!$C$12="Vermont"),SUM($H$6:$K$11,$H$15:$K$16,$H$31:$I$31)&lt;&gt;0),SUM(E$6:E$7)-SUM(E$8:E$11),0)</f>
        <v>0</v>
      </c>
      <c r="K12" s="267">
        <f>IFERROR(SUM(H$12:J$12)+H$17*MAX(0,J$43-H$43)+I$17*MAX(0,J$43-I$43),0)</f>
        <v>0</v>
      </c>
      <c r="L12" s="270"/>
      <c r="M12" s="266">
        <f>SUM(M$6:M$7)</f>
        <v>0</v>
      </c>
      <c r="N12" s="267">
        <f>SUM(N$6:N$7)</f>
        <v>0</v>
      </c>
      <c r="O12" s="267">
        <f>SUM(O$6:O$7)</f>
        <v>0</v>
      </c>
      <c r="P12" s="267">
        <f>SUM(M$12:O$12)+M$17*MAX(0,O$43-M$43)+N$17*MAX(0,O$43-N$43)</f>
        <v>0</v>
      </c>
      <c r="Q12" s="285"/>
      <c r="R12" s="268"/>
      <c r="S12" s="268"/>
      <c r="T12" s="268"/>
      <c r="U12" s="285"/>
      <c r="V12" s="268"/>
      <c r="W12" s="268"/>
      <c r="X12" s="268"/>
      <c r="Y12" s="285"/>
      <c r="Z12" s="268"/>
      <c r="AA12" s="268"/>
      <c r="AB12" s="268"/>
      <c r="AC12" s="285"/>
      <c r="AD12" s="268"/>
      <c r="AE12" s="268"/>
      <c r="AF12" s="268"/>
      <c r="AG12" s="285"/>
      <c r="AH12" s="268"/>
      <c r="AI12" s="268"/>
      <c r="AJ12" s="268"/>
      <c r="AK12" s="285"/>
      <c r="AL12" s="268"/>
      <c r="AM12" s="268"/>
      <c r="AN12" s="286"/>
    </row>
    <row r="13" spans="1:40" s="73" customFormat="1">
      <c r="A13" s="72"/>
      <c r="B13" s="128" t="s">
        <v>280</v>
      </c>
      <c r="C13" s="287"/>
      <c r="D13" s="288"/>
      <c r="E13" s="288"/>
      <c r="F13" s="288"/>
      <c r="G13" s="270"/>
      <c r="H13" s="287"/>
      <c r="I13" s="288"/>
      <c r="J13" s="288"/>
      <c r="K13" s="288"/>
      <c r="L13" s="270"/>
      <c r="M13" s="287"/>
      <c r="N13" s="288"/>
      <c r="O13" s="288"/>
      <c r="P13" s="288"/>
      <c r="Q13" s="266">
        <f>1.25*(SUM(Q$6:Q$7)+IF(AND(OR('Company Information'!$C$12="District of Columbia",'Company Information'!$C$12="Massachusetts",'Company Information'!$C$12="Vermont"),SUM($Q$6:$T$7,$Q$15:$T$16,$Q$31:$R$31)&lt;&gt;0),SUM(U$6:U$7),0))</f>
        <v>0</v>
      </c>
      <c r="R13" s="267">
        <f>SUM(R$6:R$7)+IF(AND(OR('Company Information'!$C$12="District of Columbia",'Company Information'!$C$12="Massachusetts",'Company Information'!$C$12="Vermont"),SUM($Q$6:$T$7,$Q$15:$T$16,$Q$31:$R$31)&lt;&gt;0),SUM(V$6:V$7),0)</f>
        <v>0</v>
      </c>
      <c r="S13" s="267">
        <f>SUM(S$6:S$7)+IF(AND(OR('Company Information'!$C$12="District of Columbia",'Company Information'!$C$12="Massachusetts",'Company Information'!$C$12="Vermont"),SUM($Q$6:$T$7,$Q$15:$T$16,$Q$31:$R$31)&lt;&gt;0),SUM(W$6:W$7),0)</f>
        <v>0</v>
      </c>
      <c r="T13" s="267">
        <f>IFERROR(SUM(T$6:T$7)+Q$17*MAX(0,S$43-Q$43)+R$17*MAX(0,S$43-R$43)+IF(AND(OR('Company Information'!$C$12="District of Columbia",'Company Information'!$C$12="Massachusetts",'Company Information'!$C$12="Vermont"),SUM($Q$6:$T$7,$Q$15:$T$16,$Q$31:$R$31)&lt;&gt;0),SUM(X$6:X$7),0),0)</f>
        <v>0</v>
      </c>
      <c r="U13" s="266">
        <f>1.25*(SUM(U$6:U$7)+IF(AND(OR('Company Information'!$C$12="District of Columbia",'Company Information'!$C$12="Massachusetts",'Company Information'!$C$12="Vermont"),SUM($U$6:$X$7,$U$15:$X$16,$U$31:$V$31)&lt;&gt;0),SUM(Q$6:Q$7),0))</f>
        <v>0</v>
      </c>
      <c r="V13" s="267">
        <f>SUM(V$6:V$7)+IF(AND(OR('Company Information'!$C$12="District of Columbia",'Company Information'!$C$12="Massachusetts",'Company Information'!$C$12="Vermont"),SUM($U$6:$X$7,$U$15:$X$16,$U$31:$V$31)&lt;&gt;0),SUM(R$6:R$7),0)</f>
        <v>0</v>
      </c>
      <c r="W13" s="267">
        <f>SUM(W$6:W$7)+IF(AND(OR('Company Information'!$C$12="District of Columbia",'Company Information'!$C$12="Massachusetts",'Company Information'!$C$12="Vermont"),SUM($U$6:$X$7,$U$15:$X$16,$U$31:$V$31)&lt;&gt;0),SUM(S$6:S$7),0)</f>
        <v>0</v>
      </c>
      <c r="X13" s="267">
        <f>IFERROR(SUM(X$6:X$7)+U$17*MAX(0,W$43-U$43)+V$17*MAX(0,W$43-V$43)+IF(AND(OR('Company Information'!$C$12="District of Columbia",'Company Information'!$C$12="Massachusetts",'Company Information'!$C$12="Vermont"),SUM($U$6:$X$7,$U$15:$X$16,$U$31:$V$31)&lt;&gt;0),SUM(T$6:T$7),0),0)</f>
        <v>0</v>
      </c>
      <c r="Y13" s="266">
        <f>1.25*SUM(Y$6:Y$7)</f>
        <v>0</v>
      </c>
      <c r="Z13" s="267">
        <f>SUM(Z$6:Z$7)</f>
        <v>0</v>
      </c>
      <c r="AA13" s="267">
        <f>SUM(AA$6:AA$7)</f>
        <v>0</v>
      </c>
      <c r="AB13" s="267">
        <f>SUM(AB$6:AB$7)+Y$17*MAX(0,AA$43-Y$43)+Z$17*MAX(0,AA$43-Z$43)</f>
        <v>0</v>
      </c>
      <c r="AC13" s="285"/>
      <c r="AD13" s="268"/>
      <c r="AE13" s="268"/>
      <c r="AF13" s="268"/>
      <c r="AG13" s="285"/>
      <c r="AH13" s="268"/>
      <c r="AI13" s="268"/>
      <c r="AJ13" s="268"/>
      <c r="AK13" s="266">
        <f>SUM(AK$6:AK$7)</f>
        <v>0</v>
      </c>
      <c r="AL13" s="267">
        <f>SUM(AL$6:AL$7)</f>
        <v>0</v>
      </c>
      <c r="AM13" s="267">
        <f>SUM(AM$6:AM$7)</f>
        <v>0</v>
      </c>
      <c r="AN13" s="289">
        <f>SUM(AN$6:AN$7)</f>
        <v>0</v>
      </c>
    </row>
    <row r="14" spans="1:40" ht="17.399999999999999" thickBot="1">
      <c r="B14" s="122" t="s">
        <v>281</v>
      </c>
      <c r="C14" s="262"/>
      <c r="D14" s="263"/>
      <c r="E14" s="263"/>
      <c r="F14" s="263"/>
      <c r="G14" s="264"/>
      <c r="H14" s="262"/>
      <c r="I14" s="263"/>
      <c r="J14" s="263"/>
      <c r="K14" s="263"/>
      <c r="L14" s="264"/>
      <c r="M14" s="262"/>
      <c r="N14" s="263"/>
      <c r="O14" s="263"/>
      <c r="P14" s="263"/>
      <c r="Q14" s="262"/>
      <c r="R14" s="263"/>
      <c r="S14" s="263"/>
      <c r="T14" s="263"/>
      <c r="U14" s="262"/>
      <c r="V14" s="263"/>
      <c r="W14" s="263"/>
      <c r="X14" s="263"/>
      <c r="Y14" s="262"/>
      <c r="Z14" s="263"/>
      <c r="AA14" s="263"/>
      <c r="AB14" s="263"/>
      <c r="AC14" s="262"/>
      <c r="AD14" s="263"/>
      <c r="AE14" s="263"/>
      <c r="AF14" s="263"/>
      <c r="AG14" s="262"/>
      <c r="AH14" s="263"/>
      <c r="AI14" s="263"/>
      <c r="AJ14" s="263"/>
      <c r="AK14" s="262"/>
      <c r="AL14" s="263"/>
      <c r="AM14" s="263"/>
      <c r="AN14" s="280"/>
    </row>
    <row r="15" spans="1:40" ht="27" thickTop="1">
      <c r="B15" s="129" t="s">
        <v>379</v>
      </c>
      <c r="C15" s="219"/>
      <c r="D15" s="220"/>
      <c r="E15" s="187">
        <f>SUM('Pt 1 Summary of Data'!E$5:E$7)+SUM('Pt 1 Summary of Data'!G$5:G$7)-SUM('Pt 1 Summary of Data'!H$5:H$7)-SUM(E$9:E$11)</f>
        <v>0</v>
      </c>
      <c r="F15" s="187">
        <f>SUM(C15:E15)</f>
        <v>0</v>
      </c>
      <c r="G15" s="190">
        <f>SUM('Pt 1 Summary of Data'!I$5:I$7)-SUM(G$9:G$10)</f>
        <v>0</v>
      </c>
      <c r="H15" s="219"/>
      <c r="I15" s="220"/>
      <c r="J15" s="187">
        <f>SUM('Pt 1 Summary of Data'!K$5:K$7)+SUM('Pt 1 Summary of Data'!M$5:M$7)-SUM('Pt 1 Summary of Data'!N$5:N$7)-SUM(J$10:J$11)</f>
        <v>0</v>
      </c>
      <c r="K15" s="187">
        <f>SUM(H15:J15)</f>
        <v>0</v>
      </c>
      <c r="L15" s="190">
        <f>SUM('Pt 1 Summary of Data'!O$5:O$7)-L$10</f>
        <v>0</v>
      </c>
      <c r="M15" s="219"/>
      <c r="N15" s="220"/>
      <c r="O15" s="187">
        <f>SUM('Pt 1 Summary of Data'!Q$5:Q$7)+SUM('Pt 1 Summary of Data'!S$5:S$7)-SUM('Pt 1 Summary of Data'!T$5:T$7)</f>
        <v>0</v>
      </c>
      <c r="P15" s="187">
        <f>SUM(M15:O15)</f>
        <v>0</v>
      </c>
      <c r="Q15" s="219"/>
      <c r="R15" s="220"/>
      <c r="S15" s="187">
        <f>SUM('Pt 1 Summary of Data'!V$5:V$7)</f>
        <v>0</v>
      </c>
      <c r="T15" s="187">
        <f>SUM(Q15:S15)</f>
        <v>0</v>
      </c>
      <c r="U15" s="219"/>
      <c r="V15" s="220"/>
      <c r="W15" s="187">
        <f>SUM('Pt 1 Summary of Data'!Y$5:Y$7)</f>
        <v>0</v>
      </c>
      <c r="X15" s="187">
        <f>SUM(U15:W15)</f>
        <v>0</v>
      </c>
      <c r="Y15" s="219"/>
      <c r="Z15" s="220"/>
      <c r="AA15" s="187">
        <f>SUM('Pt 1 Summary of Data'!AB$5:AB$7)</f>
        <v>0</v>
      </c>
      <c r="AB15" s="187">
        <f>SUM(Y15:AA15)</f>
        <v>0</v>
      </c>
      <c r="AC15" s="215"/>
      <c r="AD15" s="216"/>
      <c r="AE15" s="216"/>
      <c r="AF15" s="216"/>
      <c r="AG15" s="215"/>
      <c r="AH15" s="216"/>
      <c r="AI15" s="216"/>
      <c r="AJ15" s="216"/>
      <c r="AK15" s="219"/>
      <c r="AL15" s="220"/>
      <c r="AM15" s="187">
        <f>SUM('Pt 1 Summary of Data'!AO$5:AO$7)+SUM('Pt 1 Summary of Data'!AQ$5:AQ$7)-SUM('Pt 1 Summary of Data'!AR$5:AR$7)</f>
        <v>0</v>
      </c>
      <c r="AN15" s="290">
        <f>SUM(AK15:AM15)</f>
        <v>0</v>
      </c>
    </row>
    <row r="16" spans="1:40">
      <c r="B16" s="127" t="s">
        <v>277</v>
      </c>
      <c r="C16" s="193"/>
      <c r="D16" s="194"/>
      <c r="E16" s="213">
        <f>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f>
        <v>0</v>
      </c>
      <c r="F16" s="213">
        <f>SUM(C16:E16)</f>
        <v>0</v>
      </c>
      <c r="G16" s="214">
        <f>SUM('Pt 1 Summary of Data'!I$25:I$28,'Pt 1 Summary of Data'!I$30,'Pt 1 Summary of Data'!I$34:I$35)+IF('Company Information'!$C$15="No",IF(MAX('Pt 1 Summary of Data'!I$31:I$32)=0,MIN('Pt 1 Summary of Data'!I$31:I$32),MAX('Pt 1 Summary of Data'!I$31:I$32)),SUM('Pt 1 Summary of Data'!I$31:I$32))</f>
        <v>0</v>
      </c>
      <c r="H16" s="193"/>
      <c r="I16" s="194"/>
      <c r="J16" s="213">
        <f>SUM('Pt 1 Summary of Data'!K$25:K$28,'Pt 1 Summary of Data'!K$30,'Pt 1 Summary of Data'!K$34:K$35)+SUM('Pt 1 Summary of Data'!M$25:M$28,'Pt 1 Summary of Data'!M$30,'Pt 1 Summary of Data'!M$34:M$35)-SUM('Pt 1 Summary of Data'!N$25:N$28,'Pt 1 Summary of Data'!N$30,'Pt 1 Summary of Data'!N$34:N$35)+IF('Company Information'!$C$15="No",IF(MAX('Pt 1 Summary of Data'!K$31:K$32)=0,MIN('Pt 1 Summary of Data'!K$31:K$32),MAX('Pt 1 Summary of Data'!K$31:K$32))+IF(MAX('Pt 1 Summary of Data'!M$31:M$32)=0,MIN('Pt 1 Summary of Data'!M$31:M$32),MAX('Pt 1 Summary of Data'!M$31:M$32))-IF(MAX('Pt 1 Summary of Data'!N$31:N$32)=0,MIN('Pt 1 Summary of Data'!N$31:N$32),MAX('Pt 1 Summary of Data'!N$31:N$32)),SUM('Pt 1 Summary of Data'!K$31:K$32)+SUM('Pt 1 Summary of Data'!M$31:M$32)-SUM('Pt 1 Summary of Data'!N$31:N$32))</f>
        <v>0</v>
      </c>
      <c r="K16" s="213">
        <f>SUM(H16:J16)</f>
        <v>0</v>
      </c>
      <c r="L16" s="214">
        <f>SUM('Pt 1 Summary of Data'!O$25:O$28,'Pt 1 Summary of Data'!O$30,'Pt 1 Summary of Data'!O$34:O$35)+IF('Company Information'!$C$15="No",IF(MAX('Pt 1 Summary of Data'!O$31:O$32)=0,MIN('Pt 1 Summary of Data'!O$31:O$32),MAX('Pt 1 Summary of Data'!O$31:O$32)),SUM('Pt 1 Summary of Data'!O$31:O$32))</f>
        <v>0</v>
      </c>
      <c r="M16" s="193"/>
      <c r="N16" s="194"/>
      <c r="O16" s="213">
        <f>SUM('Pt 1 Summary of Data'!Q$25:Q$28,'Pt 1 Summary of Data'!Q$30,'Pt 1 Summary of Data'!Q$34:Q$35)+SUM('Pt 1 Summary of Data'!S$25:S$28,'Pt 1 Summary of Data'!S$30,'Pt 1 Summary of Data'!S$34:S$35)-SUM('Pt 1 Summary of Data'!T$25:T$28,'Pt 1 Summary of Data'!T$30,'Pt 1 Summary of Data'!T$34:T$35)+IF('Company Information'!$C$15="No",IF(MAX('Pt 1 Summary of Data'!Q$31:Q$32)=0,MIN('Pt 1 Summary of Data'!Q$31:Q$32),MAX('Pt 1 Summary of Data'!Q$31:Q$32))+IF(MAX('Pt 1 Summary of Data'!S$31:S$32)=0,MIN('Pt 1 Summary of Data'!S$31:S$32),MAX('Pt 1 Summary of Data'!S$31:S$32))-IF(MAX('Pt 1 Summary of Data'!T$31:T$32)=0,MIN('Pt 1 Summary of Data'!T$31:T$32),MAX('Pt 1 Summary of Data'!T$31:T$32)),SUM('Pt 1 Summary of Data'!Q$31:Q$32)+SUM('Pt 1 Summary of Data'!S$31:S$32)-SUM('Pt 1 Summary of Data'!T$31:T$32))</f>
        <v>0</v>
      </c>
      <c r="P16" s="213">
        <f>SUM(M16:O16)</f>
        <v>0</v>
      </c>
      <c r="Q16" s="193"/>
      <c r="R16" s="194"/>
      <c r="S16" s="213">
        <f>SUM('Pt 1 Summary of Data'!V$25:V$28,'Pt 1 Summary of Data'!V$30,'Pt 1 Summary of Data'!V$34:V$35)+IF('Company Information'!$C$15="No",IF(MAX('Pt 1 Summary of Data'!V$31:V$32)=0,MIN('Pt 1 Summary of Data'!V$31:V$32),MAX('Pt 1 Summary of Data'!V$31:V$32)),SUM('Pt 1 Summary of Data'!V$31:V$32))</f>
        <v>0</v>
      </c>
      <c r="T16" s="213">
        <f>SUM(Q16:S16)</f>
        <v>0</v>
      </c>
      <c r="U16" s="193"/>
      <c r="V16" s="194"/>
      <c r="W16" s="213">
        <f>SUM('Pt 1 Summary of Data'!Y$25:Y$28,'Pt 1 Summary of Data'!Y$30,'Pt 1 Summary of Data'!Y$34:Y$35)+IF('Company Information'!$C$15="No",IF(MAX('Pt 1 Summary of Data'!Y$31:Y$32)=0,MIN('Pt 1 Summary of Data'!Y$31:Y$32),MAX('Pt 1 Summary of Data'!Y$31:Y$32)),SUM('Pt 1 Summary of Data'!Y$31:Y$32))</f>
        <v>0</v>
      </c>
      <c r="X16" s="213">
        <f>SUM(U16:W16)</f>
        <v>0</v>
      </c>
      <c r="Y16" s="193"/>
      <c r="Z16" s="194"/>
      <c r="AA16" s="213">
        <f>SUM('Pt 1 Summary of Data'!AB$25:AB$28,'Pt 1 Summary of Data'!AB$30,'Pt 1 Summary of Data'!AB$34:AB$35)+IF('Company Information'!$C$15="No",IF(MAX('Pt 1 Summary of Data'!AB$31:AB$32)=0,MIN('Pt 1 Summary of Data'!AB$31:AB$32),MAX('Pt 1 Summary of Data'!AB$31:AB$32)),SUM('Pt 1 Summary of Data'!AB$31:AB$32))</f>
        <v>0</v>
      </c>
      <c r="AB16" s="213">
        <f>SUM(Y16:AA16)</f>
        <v>0</v>
      </c>
      <c r="AC16" s="206"/>
      <c r="AD16" s="205"/>
      <c r="AE16" s="205"/>
      <c r="AF16" s="205"/>
      <c r="AG16" s="206"/>
      <c r="AH16" s="205"/>
      <c r="AI16" s="205"/>
      <c r="AJ16" s="205"/>
      <c r="AK16" s="193"/>
      <c r="AL16" s="194"/>
      <c r="AM16" s="213">
        <f>SUM('Pt 1 Summary of Data'!AO$25:AO$28,'Pt 1 Summary of Data'!AO$30,'Pt 1 Summary of Data'!AO$34:AO$35)+SUM('Pt 1 Summary of Data'!AQ$25:AQ$28,'Pt 1 Summary of Data'!AQ$30,'Pt 1 Summary of Data'!AQ$34:AQ$35)-SUM('Pt 1 Summary of Data'!AR$25:AR$28,'Pt 1 Summary of Data'!AR$30,'Pt 1 Summary of Data'!AR$34:AR$35)+IF('Company Information'!$C$15="No",IF(MAX('Pt 1 Summary of Data'!AO$31:AO$32)=0,MIN('Pt 1 Summary of Data'!AO$31:AO$32),MAX('Pt 1 Summary of Data'!AO$31:AO$32))+IF(MAX('Pt 1 Summary of Data'!AQ$31:AQ$32)=0,MIN('Pt 1 Summary of Data'!AQ$31:AQ$32),MAX('Pt 1 Summary of Data'!AQ$31:AQ$32))-IF(MAX('Pt 1 Summary of Data'!AR$31:AR$32)=0,MIN('Pt 1 Summary of Data'!AR$31:AR$32),MAX('Pt 1 Summary of Data'!AR$31:AR$32)),SUM('Pt 1 Summary of Data'!AO$31:AO$32)+SUM('Pt 1 Summary of Data'!AQ$31:AQ$32)-SUM('Pt 1 Summary of Data'!AR$31:AR$32))</f>
        <v>0</v>
      </c>
      <c r="AN16" s="281">
        <f>SUM(AK16:AM16)</f>
        <v>0</v>
      </c>
    </row>
    <row r="17" spans="1:40" s="73" customFormat="1">
      <c r="A17" s="72"/>
      <c r="B17" s="128" t="s">
        <v>282</v>
      </c>
      <c r="C17" s="266">
        <f>C$15-C$16+IF(AND(OR('Company Information'!$C$12="District of Columbia",'Company Information'!$C$12="Massachusetts",'Company Information'!$C$12="Vermont"),SUM($C$6:$F$11,$C$15:$F$16,$C$31:$D$31)&lt;&gt;0),H$15-H$16,0)</f>
        <v>0</v>
      </c>
      <c r="D17" s="267">
        <f>D$15-D$16+IF(AND(OR('Company Information'!$C$12="District of Columbia",'Company Information'!$C$12="Massachusetts",'Company Information'!$C$12="Vermont"),SUM($C$6:$F$11,$C$15:$F$16,$C$31:$D$31)&lt;&gt;0),I$15-I$16,0)</f>
        <v>0</v>
      </c>
      <c r="E17" s="267">
        <f>E$15-E$16+IF(AND(OR('Company Information'!$C$12="District of Columbia",'Company Information'!$C$12="Massachusetts",'Company Information'!$C$12="Vermont"),SUM($C$6:$F$11,$C$15:$F$16,$C$31:$D$31)&lt;&gt;0),J$15-J$16,0)</f>
        <v>0</v>
      </c>
      <c r="F17" s="267">
        <f>F$15-F$16+IF(AND(OR('Company Information'!$C$12="District of Columbia",'Company Information'!$C$12="Massachusetts",'Company Information'!$C$12="Vermont"),SUM($C$6:$F$11,$C$15:$F$16,$C$31:$D$31)&lt;&gt;0),K$15-K$16,0)</f>
        <v>0</v>
      </c>
      <c r="G17" s="291"/>
      <c r="H17" s="266">
        <f>H$15-H$16+IF(AND(OR('Company Information'!$C$12="District of Columbia",'Company Information'!$C$12="Massachusetts",'Company Information'!$C$12="Vermont"),SUM($H$6:$K$11,$H$15:$K$16,$H$31:$I$31)&lt;&gt;0),C$15-C$16,0)</f>
        <v>0</v>
      </c>
      <c r="I17" s="267">
        <f>I$15-I$16+IF(AND(OR('Company Information'!$C$12="District of Columbia",'Company Information'!$C$12="Massachusetts",'Company Information'!$C$12="Vermont"),SUM($H$6:$K$11,$H$15:$K$16,$H$31:$I$31)&lt;&gt;0),D$15-D$16,0)</f>
        <v>0</v>
      </c>
      <c r="J17" s="267">
        <f>J$15-J$16+IF(AND(OR('Company Information'!$C$12="District of Columbia",'Company Information'!$C$12="Massachusetts",'Company Information'!$C$12="Vermont"),SUM($H$6:$K$11,$H$15:$K$16,$H$31:$I$31)&lt;&gt;0),E$15-E$16,0)</f>
        <v>0</v>
      </c>
      <c r="K17" s="267">
        <f>K$15-K$16+IF(AND(OR('Company Information'!$C$12="District of Columbia",'Company Information'!$C$12="Massachusetts",'Company Information'!$C$12="Vermont"),SUM($H$6:$K$11,$H$15:$K$16,$H$31:$I$31)&lt;&gt;0),F$15-F$16,0)</f>
        <v>0</v>
      </c>
      <c r="L17" s="291"/>
      <c r="M17" s="266">
        <f>M$15-M$16</f>
        <v>0</v>
      </c>
      <c r="N17" s="267">
        <f>N$15-N$16</f>
        <v>0</v>
      </c>
      <c r="O17" s="267">
        <f>O$15-O$16</f>
        <v>0</v>
      </c>
      <c r="P17" s="267">
        <f>P$15-P$16</f>
        <v>0</v>
      </c>
      <c r="Q17" s="266">
        <f>Q$15-Q$16+IF(AND(OR('Company Information'!$C$12="District of Columbia",'Company Information'!$C$12="Massachusetts",'Company Information'!$C$12="Vermont"),SUM($Q$6:$T$7,$Q$15:$T$16,$Q$31:$R$31)&lt;&gt;0),U$15-U$16,0)</f>
        <v>0</v>
      </c>
      <c r="R17" s="267">
        <f>R$15-R$16+IF(AND(OR('Company Information'!$C$12="District of Columbia",'Company Information'!$C$12="Massachusetts",'Company Information'!$C$12="Vermont"),SUM($Q$6:$T$7,$Q$15:$T$16,$Q$31:$R$31)&lt;&gt;0),V$15-V$16,0)</f>
        <v>0</v>
      </c>
      <c r="S17" s="267">
        <f>S$15-S$16+IF(AND(OR('Company Information'!$C$12="District of Columbia",'Company Information'!$C$12="Massachusetts",'Company Information'!$C$12="Vermont"),SUM($Q$6:$T$7,$Q$15:$T$16,$Q$31:$R$31)&lt;&gt;0),W$15-W$16,0)</f>
        <v>0</v>
      </c>
      <c r="T17" s="267">
        <f>T$15-T$16+IF(AND(OR('Company Information'!$C$12="District of Columbia",'Company Information'!$C$12="Massachusetts",'Company Information'!$C$12="Vermont"),SUM($Q$6:$T$7,$Q$15:$T$16,$Q$31:$R$31)&lt;&gt;0),X$15-X$16,0)</f>
        <v>0</v>
      </c>
      <c r="U17" s="266">
        <f>U$15-U$16+IF(AND(OR('Company Information'!$C$12="District of Columbia",'Company Information'!$C$12="Massachusetts",'Company Information'!$C$12="Vermont"),SUM($U$6:$X$7,$U$15:$X$16,$U$31:$V$31)&lt;&gt;0),Q$15-Q$16,0)</f>
        <v>0</v>
      </c>
      <c r="V17" s="267">
        <f>V$15-V$16+IF(AND(OR('Company Information'!$C$12="District of Columbia",'Company Information'!$C$12="Massachusetts",'Company Information'!$C$12="Vermont"),SUM($U$6:$X$7,$U$15:$X$16,$U$31:$V$31)&lt;&gt;0),R$15-R$16,0)</f>
        <v>0</v>
      </c>
      <c r="W17" s="267">
        <f>W$15-W$16+IF(AND(OR('Company Information'!$C$12="District of Columbia",'Company Information'!$C$12="Massachusetts",'Company Information'!$C$12="Vermont"),SUM($U$6:$X$7,$U$15:$X$16,$U$31:$V$31)&lt;&gt;0),S$15-S$16,0)</f>
        <v>0</v>
      </c>
      <c r="X17" s="267">
        <f>X$15-X$16+IF(AND(OR('Company Information'!$C$12="District of Columbia",'Company Information'!$C$12="Massachusetts",'Company Information'!$C$12="Vermont"),SUM($U$6:$X$7,$U$15:$X$16,$U$31:$V$31)&lt;&gt;0),T$15-T$16,0)</f>
        <v>0</v>
      </c>
      <c r="Y17" s="266">
        <f>Y$15-Y$16</f>
        <v>0</v>
      </c>
      <c r="Z17" s="267">
        <f>Z$15-Z$16</f>
        <v>0</v>
      </c>
      <c r="AA17" s="267">
        <f>AA$15-AA$16</f>
        <v>0</v>
      </c>
      <c r="AB17" s="267">
        <f>AB$15-AB$16</f>
        <v>0</v>
      </c>
      <c r="AC17" s="285"/>
      <c r="AD17" s="268"/>
      <c r="AE17" s="268"/>
      <c r="AF17" s="268"/>
      <c r="AG17" s="285"/>
      <c r="AH17" s="268"/>
      <c r="AI17" s="268"/>
      <c r="AJ17" s="268"/>
      <c r="AK17" s="266">
        <f>AK$15-AK$16</f>
        <v>0</v>
      </c>
      <c r="AL17" s="267">
        <f>AL$15-AL$16</f>
        <v>0</v>
      </c>
      <c r="AM17" s="267">
        <f>AM$15-AM$16</f>
        <v>0</v>
      </c>
      <c r="AN17" s="289">
        <f>AN$15-AN$16</f>
        <v>0</v>
      </c>
    </row>
    <row r="18" spans="1:40" ht="17.399999999999999" thickBot="1">
      <c r="B18" s="122" t="s">
        <v>288</v>
      </c>
      <c r="C18" s="262"/>
      <c r="D18" s="263"/>
      <c r="E18" s="263"/>
      <c r="F18" s="263"/>
      <c r="G18" s="264"/>
      <c r="H18" s="262"/>
      <c r="I18" s="263"/>
      <c r="J18" s="263"/>
      <c r="K18" s="263"/>
      <c r="L18" s="264"/>
      <c r="M18" s="262"/>
      <c r="N18" s="263"/>
      <c r="O18" s="263"/>
      <c r="P18" s="263"/>
      <c r="Q18" s="262"/>
      <c r="R18" s="263"/>
      <c r="S18" s="263"/>
      <c r="T18" s="263"/>
      <c r="U18" s="262"/>
      <c r="V18" s="263"/>
      <c r="W18" s="263"/>
      <c r="X18" s="263"/>
      <c r="Y18" s="262"/>
      <c r="Z18" s="263"/>
      <c r="AA18" s="263"/>
      <c r="AB18" s="263"/>
      <c r="AC18" s="262"/>
      <c r="AD18" s="263"/>
      <c r="AE18" s="263"/>
      <c r="AF18" s="263"/>
      <c r="AG18" s="262"/>
      <c r="AH18" s="263"/>
      <c r="AI18" s="263"/>
      <c r="AJ18" s="263"/>
      <c r="AK18" s="262"/>
      <c r="AL18" s="263"/>
      <c r="AM18" s="263"/>
      <c r="AN18" s="280"/>
    </row>
    <row r="19" spans="1:40" ht="13.8" thickTop="1">
      <c r="B19" s="130" t="s">
        <v>470</v>
      </c>
      <c r="C19" s="292"/>
      <c r="D19" s="293"/>
      <c r="E19" s="293"/>
      <c r="F19" s="293"/>
      <c r="G19" s="294">
        <f>SUM(G$6:G$7)-SUM(G$8:G$10)+IF(AND(OR('Company Information'!$C$12="District of Columbia",'Company Information'!$C$12="Massachusetts",'Company Information'!$C$12="Vermont"),SUM($G$6:$G$10,$G$15:$G$16)&lt;&gt;0),SUM(L$6:L$7)-L$10+L$55,0)+G$55</f>
        <v>0</v>
      </c>
      <c r="H19" s="292"/>
      <c r="I19" s="293"/>
      <c r="J19" s="293"/>
      <c r="K19" s="293"/>
      <c r="L19" s="294">
        <f>SUM(L$6:L$7)-L$10+IF(AND(OR('Company Information'!$C$12="District of Columbia",'Company Information'!$C$12="Massachusetts",'Company Information'!$C$12="Vermont"),SUM($L$6:$L$10,$L$15:$L$16)&lt;&gt;0),SUM(G$6:G$7)-SUM(G$8:G$10)+G$55,0)+L$55</f>
        <v>0</v>
      </c>
      <c r="M19" s="292"/>
      <c r="N19" s="293"/>
      <c r="O19" s="293"/>
      <c r="P19" s="293"/>
      <c r="Q19" s="292"/>
      <c r="R19" s="293"/>
      <c r="S19" s="293"/>
      <c r="T19" s="293"/>
      <c r="U19" s="292"/>
      <c r="V19" s="293"/>
      <c r="W19" s="293"/>
      <c r="X19" s="293"/>
      <c r="Y19" s="292"/>
      <c r="Z19" s="293"/>
      <c r="AA19" s="293"/>
      <c r="AB19" s="293"/>
      <c r="AC19" s="292"/>
      <c r="AD19" s="293"/>
      <c r="AE19" s="293"/>
      <c r="AF19" s="293"/>
      <c r="AG19" s="292"/>
      <c r="AH19" s="293"/>
      <c r="AI19" s="293"/>
      <c r="AJ19" s="293"/>
      <c r="AK19" s="292"/>
      <c r="AL19" s="293"/>
      <c r="AM19" s="293"/>
      <c r="AN19" s="295"/>
    </row>
    <row r="20" spans="1:40" ht="26.4">
      <c r="B20" s="127" t="s">
        <v>471</v>
      </c>
      <c r="C20" s="206"/>
      <c r="D20" s="205"/>
      <c r="E20" s="205"/>
      <c r="F20" s="205"/>
      <c r="G20" s="214">
        <f>SUM('Pt 1 Summary of Data'!I$43:I$46,'Pt 1 Summary of Data'!I$48:I$50)+IF(AND(OR('Company Information'!$C$12="District of Columbia",'Company Information'!$C$12="Massachusetts",'Company Information'!$C$12="Vermont"),SUM($G$6:$G$10,$G$15:$G$16)&lt;&gt;0),SUM('Pt 1 Summary of Data'!O$43:O$46,'Pt 1 Summary of Data'!O$48:O$50),0)</f>
        <v>0</v>
      </c>
      <c r="H20" s="206"/>
      <c r="I20" s="205"/>
      <c r="J20" s="205"/>
      <c r="K20" s="205"/>
      <c r="L20" s="214">
        <f>SUM('Pt 1 Summary of Data'!O$43:O$46,'Pt 1 Summary of Data'!O$48:O$50)+IF(AND(OR('Company Information'!$C$12="District of Columbia",'Company Information'!$C$12="Massachusetts",'Company Information'!$C$12="Vermont"),SUM($L$6:$L$10,$L$15:$L$16)&lt;&gt;0),SUM('Pt 1 Summary of Data'!I$43:I$46,'Pt 1 Summary of Data'!I$48:I$50),0)</f>
        <v>0</v>
      </c>
      <c r="M20" s="206"/>
      <c r="N20" s="205"/>
      <c r="O20" s="205"/>
      <c r="P20" s="205"/>
      <c r="Q20" s="206"/>
      <c r="R20" s="205"/>
      <c r="S20" s="205"/>
      <c r="T20" s="205"/>
      <c r="U20" s="206"/>
      <c r="V20" s="205"/>
      <c r="W20" s="205"/>
      <c r="X20" s="205"/>
      <c r="Y20" s="206"/>
      <c r="Z20" s="205"/>
      <c r="AA20" s="205"/>
      <c r="AB20" s="205"/>
      <c r="AC20" s="206"/>
      <c r="AD20" s="205"/>
      <c r="AE20" s="205"/>
      <c r="AF20" s="205"/>
      <c r="AG20" s="206"/>
      <c r="AH20" s="205"/>
      <c r="AI20" s="205"/>
      <c r="AJ20" s="205"/>
      <c r="AK20" s="206"/>
      <c r="AL20" s="205"/>
      <c r="AM20" s="205"/>
      <c r="AN20" s="284"/>
    </row>
    <row r="21" spans="1:40">
      <c r="B21" s="128" t="s">
        <v>444</v>
      </c>
      <c r="C21" s="285"/>
      <c r="D21" s="268"/>
      <c r="E21" s="268"/>
      <c r="F21" s="268"/>
      <c r="G21" s="269">
        <f>MAX(G$22,G$23)</f>
        <v>0</v>
      </c>
      <c r="H21" s="285"/>
      <c r="I21" s="268"/>
      <c r="J21" s="268"/>
      <c r="K21" s="268"/>
      <c r="L21" s="269">
        <f>MAX(L$22,L$23)</f>
        <v>0</v>
      </c>
      <c r="M21" s="285"/>
      <c r="N21" s="268"/>
      <c r="O21" s="268"/>
      <c r="P21" s="268"/>
      <c r="Q21" s="285"/>
      <c r="R21" s="268"/>
      <c r="S21" s="268"/>
      <c r="T21" s="268"/>
      <c r="U21" s="285"/>
      <c r="V21" s="268"/>
      <c r="W21" s="268"/>
      <c r="X21" s="268"/>
      <c r="Y21" s="285"/>
      <c r="Z21" s="268"/>
      <c r="AA21" s="268"/>
      <c r="AB21" s="268"/>
      <c r="AC21" s="285"/>
      <c r="AD21" s="268"/>
      <c r="AE21" s="268"/>
      <c r="AF21" s="268"/>
      <c r="AG21" s="285"/>
      <c r="AH21" s="268"/>
      <c r="AI21" s="268"/>
      <c r="AJ21" s="268"/>
      <c r="AK21" s="285"/>
      <c r="AL21" s="268"/>
      <c r="AM21" s="268"/>
      <c r="AN21" s="286"/>
    </row>
    <row r="22" spans="1:40">
      <c r="B22" s="127" t="s">
        <v>483</v>
      </c>
      <c r="C22" s="206"/>
      <c r="D22" s="205"/>
      <c r="E22" s="205"/>
      <c r="F22" s="205"/>
      <c r="G22" s="214">
        <f>G$15-G$19-G$16-G$20+IF(AND(OR('Company Information'!$C$12="District of Columbia",'Company Information'!$C$12="Massachusetts",'Company Information'!$C$12="Vermont"),SUM($G$6:$G$10,$G$15:$G$16)&lt;&gt;0),L$15-L$16,0)</f>
        <v>0</v>
      </c>
      <c r="H22" s="206"/>
      <c r="I22" s="205"/>
      <c r="J22" s="205"/>
      <c r="K22" s="205"/>
      <c r="L22" s="214">
        <f>L$15-L$19-L$16-L$20+IF(AND(OR('Company Information'!$C$12="District of Columbia",'Company Information'!$C$12="Massachusetts",'Company Information'!$C$12="Vermont"),SUM($L$6:$L$10,$L$15:$L$16)&lt;&gt;0),G$15-G$16,0)</f>
        <v>0</v>
      </c>
      <c r="M22" s="206"/>
      <c r="N22" s="205"/>
      <c r="O22" s="205"/>
      <c r="P22" s="205"/>
      <c r="Q22" s="206"/>
      <c r="R22" s="205"/>
      <c r="S22" s="205"/>
      <c r="T22" s="205"/>
      <c r="U22" s="206"/>
      <c r="V22" s="205"/>
      <c r="W22" s="205"/>
      <c r="X22" s="205"/>
      <c r="Y22" s="206"/>
      <c r="Z22" s="205"/>
      <c r="AA22" s="205"/>
      <c r="AB22" s="205"/>
      <c r="AC22" s="206"/>
      <c r="AD22" s="205"/>
      <c r="AE22" s="205"/>
      <c r="AF22" s="205"/>
      <c r="AG22" s="206"/>
      <c r="AH22" s="205"/>
      <c r="AI22" s="205"/>
      <c r="AJ22" s="205"/>
      <c r="AK22" s="206"/>
      <c r="AL22" s="205"/>
      <c r="AM22" s="205"/>
      <c r="AN22" s="284"/>
    </row>
    <row r="23" spans="1:40">
      <c r="B23" s="127" t="s">
        <v>520</v>
      </c>
      <c r="C23" s="206"/>
      <c r="D23" s="205"/>
      <c r="E23" s="205"/>
      <c r="F23" s="205"/>
      <c r="G23" s="214">
        <f>3%*(G$15-G$16+IF(AND(OR('Company Information'!$C$12="District of Columbia",'Company Information'!$C$12="Massachusetts",'Company Information'!$C$12="Vermont"),SUM($G$6:$G$10,$G$15:$G$16)&lt;&gt;0),L$15-L$16,0))</f>
        <v>0</v>
      </c>
      <c r="H23" s="206"/>
      <c r="I23" s="205"/>
      <c r="J23" s="205"/>
      <c r="K23" s="205"/>
      <c r="L23" s="214">
        <f>3%*(L$15-L$16+IF(AND(OR('Company Information'!$C$12="District of Columbia",'Company Information'!$C$12="Massachusetts",'Company Information'!$C$12="Vermont"),SUM($L$6:$L$10,$L$15:$L$16)&lt;&gt;0),G$15-G$16,0))</f>
        <v>0</v>
      </c>
      <c r="M23" s="206"/>
      <c r="N23" s="205"/>
      <c r="O23" s="205"/>
      <c r="P23" s="205"/>
      <c r="Q23" s="206"/>
      <c r="R23" s="205"/>
      <c r="S23" s="205"/>
      <c r="T23" s="205"/>
      <c r="U23" s="206"/>
      <c r="V23" s="205"/>
      <c r="W23" s="205"/>
      <c r="X23" s="205"/>
      <c r="Y23" s="206"/>
      <c r="Z23" s="205"/>
      <c r="AA23" s="205"/>
      <c r="AB23" s="205"/>
      <c r="AC23" s="206"/>
      <c r="AD23" s="205"/>
      <c r="AE23" s="205"/>
      <c r="AF23" s="205"/>
      <c r="AG23" s="206"/>
      <c r="AH23" s="205"/>
      <c r="AI23" s="205"/>
      <c r="AJ23" s="205"/>
      <c r="AK23" s="206"/>
      <c r="AL23" s="205"/>
      <c r="AM23" s="205"/>
      <c r="AN23" s="284"/>
    </row>
    <row r="24" spans="1:40">
      <c r="B24" s="128" t="s">
        <v>445</v>
      </c>
      <c r="C24" s="206"/>
      <c r="D24" s="205"/>
      <c r="E24" s="205"/>
      <c r="F24" s="205"/>
      <c r="G24" s="269">
        <f>MIN(G$25,G$26)</f>
        <v>0</v>
      </c>
      <c r="H24" s="206"/>
      <c r="I24" s="205"/>
      <c r="J24" s="205"/>
      <c r="K24" s="205"/>
      <c r="L24" s="269">
        <f>MIN(L$25,L$26)</f>
        <v>0</v>
      </c>
      <c r="M24" s="206"/>
      <c r="N24" s="205"/>
      <c r="O24" s="205"/>
      <c r="P24" s="205"/>
      <c r="Q24" s="206"/>
      <c r="R24" s="205"/>
      <c r="S24" s="205"/>
      <c r="T24" s="205"/>
      <c r="U24" s="206"/>
      <c r="V24" s="205"/>
      <c r="W24" s="205"/>
      <c r="X24" s="205"/>
      <c r="Y24" s="206"/>
      <c r="Z24" s="205"/>
      <c r="AA24" s="205"/>
      <c r="AB24" s="205"/>
      <c r="AC24" s="206"/>
      <c r="AD24" s="205"/>
      <c r="AE24" s="205"/>
      <c r="AF24" s="205"/>
      <c r="AG24" s="206"/>
      <c r="AH24" s="205"/>
      <c r="AI24" s="205"/>
      <c r="AJ24" s="205"/>
      <c r="AK24" s="206"/>
      <c r="AL24" s="205"/>
      <c r="AM24" s="205"/>
      <c r="AN24" s="284"/>
    </row>
    <row r="25" spans="1:40">
      <c r="B25" s="127" t="s">
        <v>449</v>
      </c>
      <c r="C25" s="206"/>
      <c r="D25" s="205"/>
      <c r="E25" s="205"/>
      <c r="F25" s="205"/>
      <c r="G25" s="214">
        <f>G$20+G$21+G$16+IF(AND(OR('Company Information'!$C$12="District of Columbia",'Company Information'!$C$12="Massachusetts",'Company Information'!$C$12="Vermont"),SUM($G$6:$G$10,$G$15:$G$16)&lt;&gt;0),L$16,0)</f>
        <v>0</v>
      </c>
      <c r="H25" s="206"/>
      <c r="I25" s="205"/>
      <c r="J25" s="205"/>
      <c r="K25" s="205"/>
      <c r="L25" s="214">
        <f>L$20+L$21+L$16+IF(AND(OR('Company Information'!$C$12="District of Columbia",'Company Information'!$C$12="Massachusetts",'Company Information'!$C$12="Vermont"),SUM($L$6:$L$10,$L$15:$L$16)&lt;&gt;0),G$16,0)</f>
        <v>0</v>
      </c>
      <c r="M25" s="206"/>
      <c r="N25" s="205"/>
      <c r="O25" s="205"/>
      <c r="P25" s="205"/>
      <c r="Q25" s="206"/>
      <c r="R25" s="205"/>
      <c r="S25" s="205"/>
      <c r="T25" s="205"/>
      <c r="U25" s="206"/>
      <c r="V25" s="205"/>
      <c r="W25" s="205"/>
      <c r="X25" s="205"/>
      <c r="Y25" s="206"/>
      <c r="Z25" s="205"/>
      <c r="AA25" s="205"/>
      <c r="AB25" s="205"/>
      <c r="AC25" s="206"/>
      <c r="AD25" s="205"/>
      <c r="AE25" s="205"/>
      <c r="AF25" s="205"/>
      <c r="AG25" s="206"/>
      <c r="AH25" s="205"/>
      <c r="AI25" s="205"/>
      <c r="AJ25" s="205"/>
      <c r="AK25" s="206"/>
      <c r="AL25" s="205"/>
      <c r="AM25" s="205"/>
      <c r="AN25" s="284"/>
    </row>
    <row r="26" spans="1:40">
      <c r="B26" s="127" t="s">
        <v>521</v>
      </c>
      <c r="C26" s="206"/>
      <c r="D26" s="205"/>
      <c r="E26" s="205"/>
      <c r="F26" s="205"/>
      <c r="G26" s="214">
        <f>20%*(G$15-G$16+IF(AND(OR('Company Information'!$C$12="District of Columbia",'Company Information'!$C$12="Massachusetts",'Company Information'!$C$12="Vermont"),SUM($G$6:$G$10,$G$15:$G$16)&lt;&gt;0),L$15-L$16,0))+G$16+IF(AND(OR('Company Information'!$C$12="District of Columbia",'Company Information'!$C$12="Massachusetts",'Company Information'!$C$12="Vermont"),SUM($G$6:$G$10,$G$15:$G$16)&lt;&gt;0),L$16,0)</f>
        <v>0</v>
      </c>
      <c r="H26" s="206"/>
      <c r="I26" s="205"/>
      <c r="J26" s="205"/>
      <c r="K26" s="205"/>
      <c r="L26" s="214">
        <f>20%*(L$15-L$16+IF(AND(OR('Company Information'!$C$12="District of Columbia",'Company Information'!$C$12="Massachusetts",'Company Information'!$C$12="Vermont"),SUM($L$6:$L$10,$L$15:$L$16)&lt;&gt;0),G$15-G$16,0))+L$16+IF(AND(OR('Company Information'!$C$12="District of Columbia",'Company Information'!$C$12="Massachusetts",'Company Information'!$C$12="Vermont"),SUM($L$6:$L$10,$L$15:$L$16)&lt;&gt;0),G$16,0)</f>
        <v>0</v>
      </c>
      <c r="M26" s="206"/>
      <c r="N26" s="205"/>
      <c r="O26" s="205"/>
      <c r="P26" s="205"/>
      <c r="Q26" s="206"/>
      <c r="R26" s="205"/>
      <c r="S26" s="205"/>
      <c r="T26" s="205"/>
      <c r="U26" s="206"/>
      <c r="V26" s="205"/>
      <c r="W26" s="205"/>
      <c r="X26" s="205"/>
      <c r="Y26" s="206"/>
      <c r="Z26" s="205"/>
      <c r="AA26" s="205"/>
      <c r="AB26" s="205"/>
      <c r="AC26" s="206"/>
      <c r="AD26" s="205"/>
      <c r="AE26" s="205"/>
      <c r="AF26" s="205"/>
      <c r="AG26" s="206"/>
      <c r="AH26" s="205"/>
      <c r="AI26" s="205"/>
      <c r="AJ26" s="205"/>
      <c r="AK26" s="206"/>
      <c r="AL26" s="205"/>
      <c r="AM26" s="205"/>
      <c r="AN26" s="284"/>
    </row>
    <row r="27" spans="1:40">
      <c r="B27" s="128" t="s">
        <v>522</v>
      </c>
      <c r="C27" s="206"/>
      <c r="D27" s="205"/>
      <c r="E27" s="205"/>
      <c r="F27" s="205"/>
      <c r="G27" s="269">
        <f>G$15+IF(AND(OR('Company Information'!$C$12="District of Columbia",'Company Information'!$C$12="Massachusetts",'Company Information'!$C$12="Vermont"),SUM($G$6:$G$10,$G$15:$G$16)&lt;&gt;0),L$15,0)-G$24</f>
        <v>0</v>
      </c>
      <c r="H27" s="206"/>
      <c r="I27" s="205"/>
      <c r="J27" s="205"/>
      <c r="K27" s="205"/>
      <c r="L27" s="269">
        <f>L$15+IF(AND(OR('Company Information'!$C$12="District of Columbia",'Company Information'!$C$12="Massachusetts",'Company Information'!$C$12="Vermont"),SUM($L$6:$L$10,$L$15:$L$16)&lt;&gt;0),G$15,0)-L$24</f>
        <v>0</v>
      </c>
      <c r="M27" s="206"/>
      <c r="N27" s="205"/>
      <c r="O27" s="205"/>
      <c r="P27" s="205"/>
      <c r="Q27" s="206"/>
      <c r="R27" s="205"/>
      <c r="S27" s="205"/>
      <c r="T27" s="205"/>
      <c r="U27" s="206"/>
      <c r="V27" s="205"/>
      <c r="W27" s="205"/>
      <c r="X27" s="205"/>
      <c r="Y27" s="206"/>
      <c r="Z27" s="205"/>
      <c r="AA27" s="205"/>
      <c r="AB27" s="205"/>
      <c r="AC27" s="206"/>
      <c r="AD27" s="205"/>
      <c r="AE27" s="205"/>
      <c r="AF27" s="205"/>
      <c r="AG27" s="206"/>
      <c r="AH27" s="205"/>
      <c r="AI27" s="205"/>
      <c r="AJ27" s="205"/>
      <c r="AK27" s="206"/>
      <c r="AL27" s="205"/>
      <c r="AM27" s="205"/>
      <c r="AN27" s="284"/>
    </row>
    <row r="28" spans="1:40" ht="26.4">
      <c r="B28" s="106" t="s">
        <v>523</v>
      </c>
      <c r="C28" s="206"/>
      <c r="D28" s="205"/>
      <c r="E28" s="205"/>
      <c r="F28" s="205"/>
      <c r="G28" s="282"/>
      <c r="H28" s="206"/>
      <c r="I28" s="205"/>
      <c r="J28" s="205"/>
      <c r="K28" s="205"/>
      <c r="L28" s="282"/>
      <c r="M28" s="206"/>
      <c r="N28" s="205"/>
      <c r="O28" s="205"/>
      <c r="P28" s="205"/>
      <c r="Q28" s="206"/>
      <c r="R28" s="205"/>
      <c r="S28" s="205"/>
      <c r="T28" s="205"/>
      <c r="U28" s="206"/>
      <c r="V28" s="205"/>
      <c r="W28" s="205"/>
      <c r="X28" s="205"/>
      <c r="Y28" s="206"/>
      <c r="Z28" s="205"/>
      <c r="AA28" s="205"/>
      <c r="AB28" s="205"/>
      <c r="AC28" s="206"/>
      <c r="AD28" s="205"/>
      <c r="AE28" s="205"/>
      <c r="AF28" s="205"/>
      <c r="AG28" s="206"/>
      <c r="AH28" s="205"/>
      <c r="AI28" s="205"/>
      <c r="AJ28" s="205"/>
      <c r="AK28" s="206"/>
      <c r="AL28" s="205"/>
      <c r="AM28" s="205"/>
      <c r="AN28" s="284"/>
    </row>
    <row r="29" spans="1:40" ht="26.4">
      <c r="B29" s="106" t="s">
        <v>524</v>
      </c>
      <c r="C29" s="285"/>
      <c r="D29" s="268"/>
      <c r="E29" s="268"/>
      <c r="F29" s="268"/>
      <c r="G29" s="296"/>
      <c r="H29" s="285"/>
      <c r="I29" s="268"/>
      <c r="J29" s="268"/>
      <c r="K29" s="268"/>
      <c r="L29" s="296"/>
      <c r="M29" s="285"/>
      <c r="N29" s="268"/>
      <c r="O29" s="268"/>
      <c r="P29" s="268"/>
      <c r="Q29" s="285"/>
      <c r="R29" s="268"/>
      <c r="S29" s="268"/>
      <c r="T29" s="268"/>
      <c r="U29" s="285"/>
      <c r="V29" s="268"/>
      <c r="W29" s="268"/>
      <c r="X29" s="268"/>
      <c r="Y29" s="285"/>
      <c r="Z29" s="268"/>
      <c r="AA29" s="268"/>
      <c r="AB29" s="268"/>
      <c r="AC29" s="285"/>
      <c r="AD29" s="268"/>
      <c r="AE29" s="268"/>
      <c r="AF29" s="268"/>
      <c r="AG29" s="285"/>
      <c r="AH29" s="268"/>
      <c r="AI29" s="268"/>
      <c r="AJ29" s="268"/>
      <c r="AK29" s="285"/>
      <c r="AL29" s="268"/>
      <c r="AM29" s="268"/>
      <c r="AN29" s="286"/>
    </row>
    <row r="30" spans="1:40" ht="17.399999999999999" thickBot="1">
      <c r="B30" s="122" t="s">
        <v>283</v>
      </c>
      <c r="C30" s="262"/>
      <c r="D30" s="263"/>
      <c r="E30" s="263"/>
      <c r="F30" s="263"/>
      <c r="G30" s="264"/>
      <c r="H30" s="262"/>
      <c r="I30" s="263"/>
      <c r="J30" s="263"/>
      <c r="K30" s="263"/>
      <c r="L30" s="264"/>
      <c r="M30" s="262"/>
      <c r="N30" s="263"/>
      <c r="O30" s="263"/>
      <c r="P30" s="263"/>
      <c r="Q30" s="262"/>
      <c r="R30" s="263"/>
      <c r="S30" s="263"/>
      <c r="T30" s="263"/>
      <c r="U30" s="262"/>
      <c r="V30" s="263"/>
      <c r="W30" s="263"/>
      <c r="X30" s="263"/>
      <c r="Y30" s="262"/>
      <c r="Z30" s="263"/>
      <c r="AA30" s="263"/>
      <c r="AB30" s="263"/>
      <c r="AC30" s="262"/>
      <c r="AD30" s="263"/>
      <c r="AE30" s="263"/>
      <c r="AF30" s="263"/>
      <c r="AG30" s="262"/>
      <c r="AH30" s="263"/>
      <c r="AI30" s="263"/>
      <c r="AJ30" s="263"/>
      <c r="AK30" s="262"/>
      <c r="AL30" s="263"/>
      <c r="AM30" s="263"/>
      <c r="AN30" s="280"/>
    </row>
    <row r="31" spans="1:40" ht="13.8" thickTop="1">
      <c r="B31" s="129" t="s">
        <v>371</v>
      </c>
      <c r="C31" s="231"/>
      <c r="D31" s="232"/>
      <c r="E31" s="297">
        <f>('Pt 1 Summary of Data'!E$57+'Pt 1 Summary of Data'!G$57-'Pt 1 Summary of Data'!H$57)/12+IF(AND(OR('Company Information'!$C$12="District of Columbia",'Company Information'!$C$12="Massachusetts",'Company Information'!$C$12="Vermont"),SUM($C$6:$F$11,$C$15:$F$16,$C$31:$D$31)&lt;&gt;0),'Pt 1 Summary of Data'!K$57+'Pt 1 Summary of Data'!M$57-'Pt 1 Summary of Data'!N$57,0)/12</f>
        <v>0</v>
      </c>
      <c r="F31" s="297">
        <f>SUM(C$31:E$31)+IF(AND(OR('Company Information'!$C$12="District of Columbia",'Company Information'!$C$12="Massachusetts",'Company Information'!$C$12="Vermont"),SUM($C$6:$F$11,$C$15:$F$16,$C$31:$D$31)&lt;&gt;0),IF($C$31&lt;&gt;$H$31,$H$31,0)+IF($D$31&lt;&gt;$I$31,$I$31,0),0)</f>
        <v>0</v>
      </c>
      <c r="G31" s="191"/>
      <c r="H31" s="231"/>
      <c r="I31" s="232"/>
      <c r="J31" s="297">
        <f>('Pt 1 Summary of Data'!K$57+'Pt 1 Summary of Data'!M$57-'Pt 1 Summary of Data'!N$57)/12+IF(AND(OR('Company Information'!$C$12="District of Columbia",'Company Information'!$C$12="Massachusetts",'Company Information'!$C$12="Vermont"),SUM($H$6:$K$11,$H$15:$K$16,$H$31:$I$31)&lt;&gt;0),'Pt 1 Summary of Data'!E$57+'Pt 1 Summary of Data'!G$57-'Pt 1 Summary of Data'!H$57,0)/12</f>
        <v>0</v>
      </c>
      <c r="K31" s="297">
        <f>SUM(H$31:J$31)+IF(AND(OR('Company Information'!$C$12="District of Columbia",'Company Information'!$C$12="Massachusetts",'Company Information'!$C$12="Vermont"),SUM($H$6:$K$11,$H$15:$K$16,$H$31:$I$31)&lt;&gt;0),IF($C$31&lt;&gt;$H$31,$C$31,0)+IF($D$31&lt;&gt;$I$31,$D$31,0),0)</f>
        <v>0</v>
      </c>
      <c r="L31" s="191"/>
      <c r="M31" s="231"/>
      <c r="N31" s="232"/>
      <c r="O31" s="297">
        <f>('Pt 1 Summary of Data'!Q$57+'Pt 1 Summary of Data'!S$57-'Pt 1 Summary of Data'!T$57)/12</f>
        <v>0</v>
      </c>
      <c r="P31" s="297">
        <f>SUM(M$31:O$31)</f>
        <v>0</v>
      </c>
      <c r="Q31" s="231"/>
      <c r="R31" s="232"/>
      <c r="S31" s="297">
        <f>'Pt 1 Summary of Data'!V$57/12+IF(AND(OR('Company Information'!$C$12="District of Columbia",'Company Information'!$C$12="Massachusetts",'Company Information'!$C$12="Vermont"),SUM($Q$6:$T$7,$Q$15:$T$16,$Q$31:$R$31)&lt;&gt;0),'Pt 1 Summary of Data'!Y$57,0)/12</f>
        <v>0</v>
      </c>
      <c r="T31" s="297">
        <f>SUM(Q$31:S$31)+IF(AND(OR('Company Information'!$C$12="District of Columbia",'Company Information'!$C$12="Massachusetts",'Company Information'!$C$12="Vermont"),SUM($Q$6:$T$7,$Q$15:$T$16,$Q$31:$R$31)&lt;&gt;0),IF($Q$31&lt;&gt;$U$31,$U$31,0)+IF($R$31&lt;&gt;$V$31,$V$31,0),0)</f>
        <v>0</v>
      </c>
      <c r="U31" s="231"/>
      <c r="V31" s="232"/>
      <c r="W31" s="297">
        <f>'Pt 1 Summary of Data'!Y$57/12+IF(AND(OR('Company Information'!$C$12="District of Columbia",'Company Information'!$C$12="Massachusetts",'Company Information'!$C$12="Vermont"),SUM($U$6:$X$7,$U$15:$X$16,$U$31:$V$31)&lt;&gt;0),'Pt 1 Summary of Data'!V$57,0)/12</f>
        <v>0</v>
      </c>
      <c r="X31" s="297">
        <f>SUM(U$31:W$31)+IF(AND(OR('Company Information'!$C$12="District of Columbia",'Company Information'!$C$12="Massachusetts",'Company Information'!$C$12="Vermont"),SUM($U$6:$X$7,$U$15:$X$16,$U$31:$V$31)&lt;&gt;0),IF($Q$31&lt;&gt;$U$31,$Q$31,0)+IF($R$31&lt;&gt;$V$31,$R$31,0),0)</f>
        <v>0</v>
      </c>
      <c r="Y31" s="231"/>
      <c r="Z31" s="232"/>
      <c r="AA31" s="297">
        <f>'Pt 1 Summary of Data'!AB$57/12</f>
        <v>0</v>
      </c>
      <c r="AB31" s="297">
        <f>SUM(Y$31:AA$31)</f>
        <v>0</v>
      </c>
      <c r="AC31" s="215"/>
      <c r="AD31" s="216"/>
      <c r="AE31" s="216"/>
      <c r="AF31" s="216"/>
      <c r="AG31" s="215"/>
      <c r="AH31" s="216"/>
      <c r="AI31" s="216"/>
      <c r="AJ31" s="216"/>
      <c r="AK31" s="231"/>
      <c r="AL31" s="232"/>
      <c r="AM31" s="297">
        <f>('Pt 1 Summary of Data'!AO$57+'Pt 1 Summary of Data'!AQ$57-'Pt 1 Summary of Data'!AR$57)/12</f>
        <v>0</v>
      </c>
      <c r="AN31" s="298">
        <f>SUM(AK31:AM31)</f>
        <v>0</v>
      </c>
    </row>
    <row r="32" spans="1:40">
      <c r="B32" s="127" t="s">
        <v>284</v>
      </c>
      <c r="C32" s="203"/>
      <c r="D32" s="201"/>
      <c r="E32" s="201"/>
      <c r="F32" s="299">
        <f ca="1">IF(OR(F$31&lt;1000,F$31&gt;=75000,AND(C$31&gt;=1000,D$31&gt;=1000,E$31&gt;=1000,C$38&lt;C$43,D$38&lt;D$43,E$38&lt;E$43)),0,VLOOKUP(F$31,'Reference Tables'!$A$4:$B$11,2)+((F$31-VLOOKUP(F$31,'Reference Tables'!$A$4:$B$11,1))*(OFFSET(INDEX('Reference Tables'!$A$4:$A$11,MATCH(F$31,'Reference Tables'!$A$4:$A$11)),1,1)-VLOOKUP(F$31,'Reference Tables'!$A$4:$B$11,2))/(OFFSET(INDEX('Reference Tables'!$A$4:$A$11,MATCH(F$31,'Reference Tables'!$A$4:$A$11)),1,0)-VLOOKUP(F$31,'Reference Tables'!$A$4:$B$11,1))))</f>
        <v>0</v>
      </c>
      <c r="G32" s="199"/>
      <c r="H32" s="203"/>
      <c r="I32" s="201"/>
      <c r="J32" s="201"/>
      <c r="K32" s="300">
        <f ca="1">IF(OR(K$31&lt;1000,K$31&gt;=75000,AND(H$31&gt;=1000,I$31&gt;=1000,J$31&gt;=1000,H$38&lt;H$43,I$38&lt;I$43,J$38&lt;J$43)),0,VLOOKUP(K$31,'Reference Tables'!$A$4:$B$11,2)+((K$31-VLOOKUP(K$31,'Reference Tables'!$A$4:$B$11,1))*(OFFSET(INDEX('Reference Tables'!$A$4:$A$11,MATCH(K$31,'Reference Tables'!$A$4:$A$11)),1,1)-VLOOKUP(K$31,'Reference Tables'!$A$4:$B$11,2))/(OFFSET(INDEX('Reference Tables'!$A$4:$A$11,MATCH(K$31,'Reference Tables'!$A$4:$A$11)),1,0)-VLOOKUP(K$31,'Reference Tables'!$A$4:$B$11,1))))</f>
        <v>0</v>
      </c>
      <c r="L32" s="199"/>
      <c r="M32" s="203"/>
      <c r="N32" s="201"/>
      <c r="O32" s="201"/>
      <c r="P32" s="300">
        <f ca="1">IF(OR(P$31&lt;1000,P$31&gt;=75000,AND(M$31&gt;=1000,N$31&gt;=1000,O$31&gt;=1000,M$38&lt;M$43,N$38&lt;N$43,O$38&lt;O$43)),0,VLOOKUP(P$31,'Reference Tables'!$A$4:$B$11,2)+((P$31-VLOOKUP(P$31,'Reference Tables'!$A$4:$B$11,1))*(OFFSET(INDEX('Reference Tables'!$A$4:$A$11,MATCH(P$31,'Reference Tables'!$A$4:$A$11)),1,1)-VLOOKUP(P$31,'Reference Tables'!$A$4:$B$11,2))/(OFFSET(INDEX('Reference Tables'!$A$4:$A$11,MATCH(P$31,'Reference Tables'!$A$4:$A$11)),1,0)-VLOOKUP(P$31,'Reference Tables'!$A$4:$B$11,1))))</f>
        <v>0</v>
      </c>
      <c r="Q32" s="203"/>
      <c r="R32" s="201"/>
      <c r="S32" s="201"/>
      <c r="T32" s="300">
        <f ca="1">IF(OR(T$31&lt;1000,T$31&gt;=75000,AND(Q$31&gt;=1000,R$31&gt;=1000,S$31&gt;=1000,Q$39&lt;Q$43,R$39&lt;R$43,S$39&lt;S$43)),0,VLOOKUP(T$31,'Reference Tables'!$A$4:$B$11,2)+((T$31-VLOOKUP(T$31,'Reference Tables'!$A$4:$B$11,1))*(OFFSET(INDEX('Reference Tables'!$A$4:$A$11,MATCH(T$31,'Reference Tables'!$A$4:$A$11)),1,1)-VLOOKUP(T$31,'Reference Tables'!$A$4:$B$11,2))/(OFFSET(INDEX('Reference Tables'!$A$4:$A$11,MATCH(T$31,'Reference Tables'!$A$4:$A$11)),1,0)-VLOOKUP(T$31,'Reference Tables'!$A$4:$B$11,1))))</f>
        <v>0</v>
      </c>
      <c r="U32" s="203"/>
      <c r="V32" s="201"/>
      <c r="W32" s="201"/>
      <c r="X32" s="300">
        <f ca="1">IF(OR(X$31&lt;1000,X$31&gt;=75000,AND(U$31&gt;=1000,V$31&gt;=1000,W$31&gt;=1000,U$39&lt;U$43,V$39&lt;V$43,W$39&lt;W$43)),0,VLOOKUP(X$31,'Reference Tables'!$A$4:$B$11,2)+((X$31-VLOOKUP(X$31,'Reference Tables'!$A$4:$B$11,1))*(OFFSET(INDEX('Reference Tables'!$A$4:$A$11,MATCH(X$31,'Reference Tables'!$A$4:$A$11)),1,1)-VLOOKUP(X$31,'Reference Tables'!$A$4:$B$11,2))/(OFFSET(INDEX('Reference Tables'!$A$4:$A$11,MATCH(X$31,'Reference Tables'!$A$4:$A$11)),1,0)-VLOOKUP(X$31,'Reference Tables'!$A$4:$B$11,1))))</f>
        <v>0</v>
      </c>
      <c r="Y32" s="203"/>
      <c r="Z32" s="201"/>
      <c r="AA32" s="201"/>
      <c r="AB32" s="300">
        <f ca="1">IF(OR(AB$31&lt;1000,AB$31&gt;=75000,AND(Y$31&gt;=1000,Z$31&gt;=1000,AA$31&gt;=1000,Y$39&lt;Y$43,Z$39&lt;Z$43,AA$39&lt;AA$43)),0,VLOOKUP(AB$31,'Reference Tables'!$A$4:$B$11,2)+((AB$31-VLOOKUP(AB$31,'Reference Tables'!$A$4:$B$11,1))*(OFFSET(INDEX('Reference Tables'!$A$4:$A$11,MATCH(AB$31,'Reference Tables'!$A$4:$A$11)),1,1)-VLOOKUP(AB$31,'Reference Tables'!$A$4:$B$11,2))/(OFFSET(INDEX('Reference Tables'!$A$4:$A$11,MATCH(AB$31,'Reference Tables'!$A$4:$A$11)),1,0)-VLOOKUP(AB$31,'Reference Tables'!$A$4:$B$11,1))))</f>
        <v>0</v>
      </c>
      <c r="AC32" s="206"/>
      <c r="AD32" s="205"/>
      <c r="AE32" s="205"/>
      <c r="AF32" s="205"/>
      <c r="AG32" s="206"/>
      <c r="AH32" s="205"/>
      <c r="AI32" s="205"/>
      <c r="AJ32" s="205"/>
      <c r="AK32" s="206"/>
      <c r="AL32" s="201"/>
      <c r="AM32" s="201"/>
      <c r="AN32" s="301">
        <f ca="1">IF(OR(AN$31&lt;1000,AN$31&gt;=75000),0,VLOOKUP(AN$31,'Reference Tables'!$A$4:$B$11,2)+((AN$31-VLOOKUP(AN$31,'Reference Tables'!$A$4:$B$11,1))*(OFFSET(INDEX('Reference Tables'!$A$4:$A$11,MATCH(AN$31,'Reference Tables'!$A$4:$A$11)),1,1)-VLOOKUP(AN$31,'Reference Tables'!$A$4:$B$11,2))/(OFFSET(INDEX('Reference Tables'!$A$4:$A$11,MATCH(AN$31,'Reference Tables'!$A$4:$A$11)),1,0)-VLOOKUP(AN$31,'Reference Tables'!$A$4:$B$11,1))))</f>
        <v>0</v>
      </c>
    </row>
    <row r="33" spans="1:40">
      <c r="B33" s="131" t="s">
        <v>285</v>
      </c>
      <c r="C33" s="206"/>
      <c r="D33" s="205"/>
      <c r="E33" s="205"/>
      <c r="F33" s="194"/>
      <c r="G33" s="199"/>
      <c r="H33" s="206"/>
      <c r="I33" s="205"/>
      <c r="J33" s="205"/>
      <c r="K33" s="194"/>
      <c r="L33" s="199"/>
      <c r="M33" s="206"/>
      <c r="N33" s="205"/>
      <c r="O33" s="205"/>
      <c r="P33" s="194"/>
      <c r="Q33" s="206"/>
      <c r="R33" s="205"/>
      <c r="S33" s="205"/>
      <c r="T33" s="194"/>
      <c r="U33" s="206"/>
      <c r="V33" s="205"/>
      <c r="W33" s="205"/>
      <c r="X33" s="194"/>
      <c r="Y33" s="206"/>
      <c r="Z33" s="205"/>
      <c r="AA33" s="205"/>
      <c r="AB33" s="194"/>
      <c r="AC33" s="206"/>
      <c r="AD33" s="205"/>
      <c r="AE33" s="205"/>
      <c r="AF33" s="205"/>
      <c r="AG33" s="206"/>
      <c r="AH33" s="205"/>
      <c r="AI33" s="205"/>
      <c r="AJ33" s="205"/>
      <c r="AK33" s="206"/>
      <c r="AL33" s="205"/>
      <c r="AM33" s="205"/>
      <c r="AN33" s="302"/>
    </row>
    <row r="34" spans="1:40" s="9" customFormat="1">
      <c r="A34" s="34"/>
      <c r="B34" s="127" t="s">
        <v>286</v>
      </c>
      <c r="C34" s="206"/>
      <c r="D34" s="205"/>
      <c r="E34" s="205"/>
      <c r="F34" s="303">
        <f ca="1">IF(F$33&lt;2500,1,(MIN(VLOOKUP(F$33,'Reference Tables'!$A$17:$B$20,2)+((F$33-VLOOKUP(F$33,'Reference Tables'!$A$17:$B$20,1))*(OFFSET(INDEX('Reference Tables'!$A$17:$A$20,MATCH(F$33,'Reference Tables'!$A$17:$A$20)),1,1)-VLOOKUP(F$33,'Reference Tables'!$A$17:$B$20,2))/(OFFSET(INDEX('Reference Tables'!$A$17:$A$20,MATCH(F$33,'Reference Tables'!$A$17:$A$20)),1,0)-VLOOKUP(F$33,'Reference Tables'!$A$17:$B$20,1))),1.736)))</f>
        <v>1</v>
      </c>
      <c r="G34" s="199"/>
      <c r="H34" s="206"/>
      <c r="I34" s="205"/>
      <c r="J34" s="205"/>
      <c r="K34" s="303">
        <f ca="1">IF(K$33&lt;2500,1,(MIN(VLOOKUP(K$33,'Reference Tables'!$A$17:$B$20,2)+((K$33-VLOOKUP(K$33,'Reference Tables'!$A$17:$B$20,1))*(OFFSET(INDEX('Reference Tables'!$A$17:$A$20,MATCH(K$33,'Reference Tables'!$A$17:$A$20)),1,1)-VLOOKUP(K$33,'Reference Tables'!$A$17:$B$20,2))/(OFFSET(INDEX('Reference Tables'!$A$17:$A$20,MATCH(K$33,'Reference Tables'!$A$17:$A$20)),1,0)-VLOOKUP(K$33,'Reference Tables'!$A$17:$B$20,1))),1.736)))</f>
        <v>1</v>
      </c>
      <c r="L34" s="199"/>
      <c r="M34" s="206"/>
      <c r="N34" s="205"/>
      <c r="O34" s="205"/>
      <c r="P34" s="303">
        <f ca="1">IF(P$33&lt;2500,1,(MIN(VLOOKUP(P$33,'Reference Tables'!$A$17:$B$20,2)+((P$33-VLOOKUP(P$33,'Reference Tables'!$A$17:$B$20,1))*(OFFSET(INDEX('Reference Tables'!$A$17:$A$20,MATCH(P$33,'Reference Tables'!$A$17:$A$20)),1,1)-VLOOKUP(P$33,'Reference Tables'!$A$17:$B$20,2))/(OFFSET(INDEX('Reference Tables'!$A$17:$A$20,MATCH(P$33,'Reference Tables'!$A$17:$A$20)),1,0)-VLOOKUP(P$33,'Reference Tables'!$A$17:$B$20,1))),1.736)))</f>
        <v>1</v>
      </c>
      <c r="Q34" s="206"/>
      <c r="R34" s="205"/>
      <c r="S34" s="205"/>
      <c r="T34" s="303">
        <f ca="1">IF(T$33&lt;2500,1,(MIN(VLOOKUP(T$33,'Reference Tables'!$A$17:$B$20,2)+((T$33-VLOOKUP(T$33,'Reference Tables'!$A$17:$B$20,1))*(OFFSET(INDEX('Reference Tables'!$A$17:$A$20,MATCH(T$33,'Reference Tables'!$A$17:$A$20)),1,1)-VLOOKUP(T$33,'Reference Tables'!$A$17:$B$20,2))/(OFFSET(INDEX('Reference Tables'!$A$17:$A$20,MATCH(T$33,'Reference Tables'!$A$17:$A$20)),1,0)-VLOOKUP(T$33,'Reference Tables'!$A$17:$B$20,1))),1.736)))</f>
        <v>1</v>
      </c>
      <c r="U34" s="206"/>
      <c r="V34" s="205"/>
      <c r="W34" s="205"/>
      <c r="X34" s="303">
        <f ca="1">IF(X$33&lt;2500,1,(MIN(VLOOKUP(X$33,'Reference Tables'!$A$17:$B$20,2)+((X$33-VLOOKUP(X$33,'Reference Tables'!$A$17:$B$20,1))*(OFFSET(INDEX('Reference Tables'!$A$17:$A$20,MATCH(X$33,'Reference Tables'!$A$17:$A$20)),1,1)-VLOOKUP(X$33,'Reference Tables'!$A$17:$B$20,2))/(OFFSET(INDEX('Reference Tables'!$A$17:$A$20,MATCH(X$33,'Reference Tables'!$A$17:$A$20)),1,0)-VLOOKUP(X$33,'Reference Tables'!$A$17:$B$20,1))),1.736)))</f>
        <v>1</v>
      </c>
      <c r="Y34" s="206"/>
      <c r="Z34" s="205"/>
      <c r="AA34" s="205"/>
      <c r="AB34" s="303">
        <f ca="1">IF(AB$33&lt;2500,1,(MIN(VLOOKUP(AB$33,'Reference Tables'!$A$17:$B$20,2)+((AB$33-VLOOKUP(AB$33,'Reference Tables'!$A$17:$B$20,1))*(OFFSET(INDEX('Reference Tables'!$A$17:$A$20,MATCH(AB$33,'Reference Tables'!$A$17:$A$20)),1,1)-VLOOKUP(AB$33,'Reference Tables'!$A$17:$B$20,2))/(OFFSET(INDEX('Reference Tables'!$A$17:$A$20,MATCH(AB$33,'Reference Tables'!$A$17:$A$20)),1,0)-VLOOKUP(AB$33,'Reference Tables'!$A$17:$B$20,1))),1.736)))</f>
        <v>1</v>
      </c>
      <c r="AC34" s="206"/>
      <c r="AD34" s="205"/>
      <c r="AE34" s="205"/>
      <c r="AF34" s="205"/>
      <c r="AG34" s="206"/>
      <c r="AH34" s="205"/>
      <c r="AI34" s="205"/>
      <c r="AJ34" s="205"/>
      <c r="AK34" s="206"/>
      <c r="AL34" s="205"/>
      <c r="AM34" s="205"/>
      <c r="AN34" s="304">
        <f ca="1">IF(AN$33&lt;2500,1,(MIN(VLOOKUP(AN$33,'Reference Tables'!$A$17:$B$20,2)+((AN$33-VLOOKUP(AN$33,'Reference Tables'!$A$17:$B$20,1))*(OFFSET(INDEX('Reference Tables'!$A$17:$A$20,MATCH(AN$33,'Reference Tables'!$A$17:$A$20)),1,1)-VLOOKUP(AN$33,'Reference Tables'!$A$17:$B$20,2))/(OFFSET(INDEX('Reference Tables'!$A$17:$A$20,MATCH(AN$33,'Reference Tables'!$A$17:$A$20)),1,0)-VLOOKUP(AN$33,'Reference Tables'!$A$17:$B$20,1))),1.736)))</f>
        <v>1</v>
      </c>
    </row>
    <row r="35" spans="1:40">
      <c r="B35" s="127" t="s">
        <v>287</v>
      </c>
      <c r="C35" s="206"/>
      <c r="D35" s="205"/>
      <c r="E35" s="205"/>
      <c r="F35" s="305">
        <f>IF(OR(F$31&lt;1000,F$31&gt;=75000),0,F$32*F$34)</f>
        <v>0</v>
      </c>
      <c r="G35" s="199"/>
      <c r="H35" s="206"/>
      <c r="I35" s="205"/>
      <c r="J35" s="205"/>
      <c r="K35" s="305">
        <f>IF(OR(K$31&lt;1000,K$31&gt;=75000),0,K$32*K$34)</f>
        <v>0</v>
      </c>
      <c r="L35" s="199"/>
      <c r="M35" s="206"/>
      <c r="N35" s="205"/>
      <c r="O35" s="205"/>
      <c r="P35" s="305">
        <f>IF(OR(P$31&lt;1000,P$31&gt;=75000),0,P$32*P$34)</f>
        <v>0</v>
      </c>
      <c r="Q35" s="206"/>
      <c r="R35" s="205"/>
      <c r="S35" s="205"/>
      <c r="T35" s="305">
        <f>IF(OR(T$31&lt;1000,T$31&gt;=75000),0,T$32*T$34)</f>
        <v>0</v>
      </c>
      <c r="U35" s="206"/>
      <c r="V35" s="205"/>
      <c r="W35" s="205"/>
      <c r="X35" s="305">
        <f>IF(OR(X$31&lt;1000,X$31&gt;=75000),0,X$32*X$34)</f>
        <v>0</v>
      </c>
      <c r="Y35" s="206"/>
      <c r="Z35" s="205"/>
      <c r="AA35" s="205"/>
      <c r="AB35" s="305">
        <f>IF(OR(AB$31&lt;1000,AB$31&gt;=75000),0,AB$32*AB$34)</f>
        <v>0</v>
      </c>
      <c r="AC35" s="206"/>
      <c r="AD35" s="205"/>
      <c r="AE35" s="205"/>
      <c r="AF35" s="205"/>
      <c r="AG35" s="206"/>
      <c r="AH35" s="205"/>
      <c r="AI35" s="205"/>
      <c r="AJ35" s="205"/>
      <c r="AK35" s="206"/>
      <c r="AL35" s="205"/>
      <c r="AM35" s="205"/>
      <c r="AN35" s="306">
        <f>IF(OR(AN$31&lt;1000,AN$31&gt;=75000),0,AN$32*AN$34)</f>
        <v>0</v>
      </c>
    </row>
    <row r="36" spans="1:40" ht="34.200000000000003" thickBot="1">
      <c r="B36" s="122" t="s">
        <v>289</v>
      </c>
      <c r="C36" s="262"/>
      <c r="D36" s="263"/>
      <c r="E36" s="263"/>
      <c r="F36" s="263"/>
      <c r="G36" s="264"/>
      <c r="H36" s="262"/>
      <c r="I36" s="263"/>
      <c r="J36" s="263"/>
      <c r="K36" s="263"/>
      <c r="L36" s="264"/>
      <c r="M36" s="262"/>
      <c r="N36" s="263"/>
      <c r="O36" s="263"/>
      <c r="P36" s="263"/>
      <c r="Q36" s="262"/>
      <c r="R36" s="263"/>
      <c r="S36" s="263"/>
      <c r="T36" s="263"/>
      <c r="U36" s="262"/>
      <c r="V36" s="263"/>
      <c r="W36" s="263"/>
      <c r="X36" s="263"/>
      <c r="Y36" s="262"/>
      <c r="Z36" s="263"/>
      <c r="AA36" s="263"/>
      <c r="AB36" s="263"/>
      <c r="AC36" s="262"/>
      <c r="AD36" s="263"/>
      <c r="AE36" s="263"/>
      <c r="AF36" s="263"/>
      <c r="AG36" s="262"/>
      <c r="AH36" s="263"/>
      <c r="AI36" s="263"/>
      <c r="AJ36" s="263"/>
      <c r="AK36" s="262"/>
      <c r="AL36" s="263"/>
      <c r="AM36" s="263"/>
      <c r="AN36" s="280"/>
    </row>
    <row r="37" spans="1:40" ht="13.8" thickTop="1">
      <c r="B37" s="132" t="s">
        <v>290</v>
      </c>
      <c r="C37" s="215"/>
      <c r="D37" s="216"/>
      <c r="E37" s="216"/>
      <c r="F37" s="216"/>
      <c r="G37" s="191"/>
      <c r="H37" s="215"/>
      <c r="I37" s="216"/>
      <c r="J37" s="216"/>
      <c r="K37" s="216"/>
      <c r="L37" s="191"/>
      <c r="M37" s="215"/>
      <c r="N37" s="216"/>
      <c r="O37" s="216"/>
      <c r="P37" s="216"/>
      <c r="Q37" s="215"/>
      <c r="R37" s="216"/>
      <c r="S37" s="216"/>
      <c r="T37" s="216"/>
      <c r="U37" s="215"/>
      <c r="V37" s="216"/>
      <c r="W37" s="216"/>
      <c r="X37" s="216"/>
      <c r="Y37" s="215"/>
      <c r="Z37" s="216"/>
      <c r="AA37" s="216"/>
      <c r="AB37" s="216"/>
      <c r="AC37" s="215"/>
      <c r="AD37" s="216"/>
      <c r="AE37" s="216"/>
      <c r="AF37" s="216"/>
      <c r="AG37" s="215"/>
      <c r="AH37" s="216"/>
      <c r="AI37" s="216"/>
      <c r="AJ37" s="216"/>
      <c r="AK37" s="215"/>
      <c r="AL37" s="216"/>
      <c r="AM37" s="216"/>
      <c r="AN37" s="217"/>
    </row>
    <row r="38" spans="1:40">
      <c r="B38" s="127" t="s">
        <v>437</v>
      </c>
      <c r="C38" s="307" t="str">
        <f>IF(C$17&lt;=0,"",C$12/C$17)</f>
        <v/>
      </c>
      <c r="D38" s="305" t="str">
        <f>IF(D$17&lt;=0,"",D$12/D$17)</f>
        <v/>
      </c>
      <c r="E38" s="305" t="str">
        <f>IF(E$17&lt;=0,"",E$12/E$17)</f>
        <v/>
      </c>
      <c r="F38" s="305" t="str">
        <f>IF(OR(F$31&lt;1000,F$17&lt;=0),"",F$12/F$17)</f>
        <v/>
      </c>
      <c r="G38" s="199"/>
      <c r="H38" s="307" t="str">
        <f>IF(H$17&lt;=0,"",H$12/H$17)</f>
        <v/>
      </c>
      <c r="I38" s="305" t="str">
        <f>IF(I$17&lt;=0,"",I$12/I$17)</f>
        <v/>
      </c>
      <c r="J38" s="305" t="str">
        <f>IF(J$17&lt;=0,"",J$12/J$17)</f>
        <v/>
      </c>
      <c r="K38" s="305" t="str">
        <f>IF(OR(K$31&lt;1000,K$17&lt;=0),"",K$12/K$17)</f>
        <v/>
      </c>
      <c r="L38" s="199"/>
      <c r="M38" s="307" t="str">
        <f>IF(M$17&lt;=0,"",M$12/M$17)</f>
        <v/>
      </c>
      <c r="N38" s="305" t="str">
        <f>IF(N$17&lt;=0,"",N$12/N$17)</f>
        <v/>
      </c>
      <c r="O38" s="305" t="str">
        <f>IF(O$17&lt;=0,"",O$12/O$17)</f>
        <v/>
      </c>
      <c r="P38" s="305" t="str">
        <f>IF(OR(P$31&lt;1000,P$17&lt;=0),"",P$12/P$17)</f>
        <v/>
      </c>
      <c r="Q38" s="206"/>
      <c r="R38" s="205"/>
      <c r="S38" s="205"/>
      <c r="T38" s="205"/>
      <c r="U38" s="206"/>
      <c r="V38" s="205"/>
      <c r="W38" s="205"/>
      <c r="X38" s="205"/>
      <c r="Y38" s="206"/>
      <c r="Z38" s="205"/>
      <c r="AA38" s="205"/>
      <c r="AB38" s="205"/>
      <c r="AC38" s="206"/>
      <c r="AD38" s="205"/>
      <c r="AE38" s="205"/>
      <c r="AF38" s="205"/>
      <c r="AG38" s="206"/>
      <c r="AH38" s="205"/>
      <c r="AI38" s="205"/>
      <c r="AJ38" s="205"/>
      <c r="AK38" s="206"/>
      <c r="AL38" s="205"/>
      <c r="AM38" s="205"/>
      <c r="AN38" s="284"/>
    </row>
    <row r="39" spans="1:40">
      <c r="B39" s="127" t="s">
        <v>438</v>
      </c>
      <c r="C39" s="203"/>
      <c r="D39" s="201"/>
      <c r="E39" s="201"/>
      <c r="F39" s="201"/>
      <c r="G39" s="199"/>
      <c r="H39" s="203"/>
      <c r="I39" s="201"/>
      <c r="J39" s="201"/>
      <c r="K39" s="201"/>
      <c r="L39" s="199"/>
      <c r="M39" s="203"/>
      <c r="N39" s="201"/>
      <c r="O39" s="201"/>
      <c r="P39" s="201"/>
      <c r="Q39" s="307" t="str">
        <f>IF(Q$17&lt;=0,"",Q$13/Q$17)</f>
        <v/>
      </c>
      <c r="R39" s="305" t="str">
        <f>IF(R$17&lt;=0,"",R$13/R$17)</f>
        <v/>
      </c>
      <c r="S39" s="305" t="str">
        <f>IF(S$17&lt;=0,"",S$13/S$17)</f>
        <v/>
      </c>
      <c r="T39" s="305" t="str">
        <f t="shared" ref="T39:AB39" si="1">IF(OR(T$31&lt;1000,T$17&lt;=0),"",T$13/T$17)</f>
        <v/>
      </c>
      <c r="U39" s="307" t="str">
        <f>IF(U$17&lt;=0,"",U$13/U$17)</f>
        <v/>
      </c>
      <c r="V39" s="305" t="str">
        <f>IF(V$17&lt;=0,"",V$13/V$17)</f>
        <v/>
      </c>
      <c r="W39" s="305" t="str">
        <f>IF(W$17&lt;=0,"",W$13/W$17)</f>
        <v/>
      </c>
      <c r="X39" s="305" t="str">
        <f t="shared" si="1"/>
        <v/>
      </c>
      <c r="Y39" s="307" t="str">
        <f>IF(Y$17&lt;=0,"",Y$13/Y$17)</f>
        <v/>
      </c>
      <c r="Z39" s="305" t="str">
        <f>IF(Z$17&lt;=0,"",Z$13/Z$17)</f>
        <v/>
      </c>
      <c r="AA39" s="305" t="str">
        <f>IF(AA$17&lt;=0,"",AA$13/AA$17)</f>
        <v/>
      </c>
      <c r="AB39" s="305" t="str">
        <f t="shared" si="1"/>
        <v/>
      </c>
      <c r="AC39" s="206"/>
      <c r="AD39" s="205"/>
      <c r="AE39" s="205"/>
      <c r="AF39" s="205"/>
      <c r="AG39" s="206"/>
      <c r="AH39" s="205"/>
      <c r="AI39" s="205"/>
      <c r="AJ39" s="205"/>
      <c r="AK39" s="307" t="str">
        <f>IF(AK$17&lt;=0,"",AK$13/AK$17)</f>
        <v/>
      </c>
      <c r="AL39" s="305" t="str">
        <f>IF(AL$17&lt;=0,"",AL$13/AL$17)</f>
        <v/>
      </c>
      <c r="AM39" s="305" t="str">
        <f>IF(AM$17&lt;=0,"",AM$13/AM$17)</f>
        <v/>
      </c>
      <c r="AN39" s="306" t="str">
        <f>IF(OR(AN$31&lt;1000,AN$17&lt;=0),"",AN$13/AN$17)</f>
        <v/>
      </c>
    </row>
    <row r="40" spans="1:40">
      <c r="B40" s="131" t="s">
        <v>292</v>
      </c>
      <c r="C40" s="206"/>
      <c r="D40" s="205"/>
      <c r="E40" s="205"/>
      <c r="F40" s="305" t="str">
        <f>IF(F$38="","",F$35)</f>
        <v/>
      </c>
      <c r="G40" s="199"/>
      <c r="H40" s="206"/>
      <c r="I40" s="205"/>
      <c r="J40" s="205"/>
      <c r="K40" s="305" t="str">
        <f>IF(K$38="","",K$35)</f>
        <v/>
      </c>
      <c r="L40" s="199"/>
      <c r="M40" s="206"/>
      <c r="N40" s="205"/>
      <c r="O40" s="205"/>
      <c r="P40" s="305" t="str">
        <f>IF(P$38="","",P$35)</f>
        <v/>
      </c>
      <c r="Q40" s="203"/>
      <c r="R40" s="201"/>
      <c r="S40" s="201"/>
      <c r="T40" s="305" t="str">
        <f>IF(T$39="","",T$35)</f>
        <v/>
      </c>
      <c r="U40" s="203"/>
      <c r="V40" s="201"/>
      <c r="W40" s="201"/>
      <c r="X40" s="305" t="str">
        <f>IF(X$39="","",X$35)</f>
        <v/>
      </c>
      <c r="Y40" s="203"/>
      <c r="Z40" s="201"/>
      <c r="AA40" s="201"/>
      <c r="AB40" s="305" t="str">
        <f>IF(AB$39="","",AB$35)</f>
        <v/>
      </c>
      <c r="AC40" s="206"/>
      <c r="AD40" s="205"/>
      <c r="AE40" s="205"/>
      <c r="AF40" s="205"/>
      <c r="AG40" s="206"/>
      <c r="AH40" s="205"/>
      <c r="AI40" s="205"/>
      <c r="AJ40" s="205"/>
      <c r="AK40" s="206"/>
      <c r="AL40" s="201"/>
      <c r="AM40" s="201"/>
      <c r="AN40" s="306" t="str">
        <f>IF(AN$39="","",AN$35)</f>
        <v/>
      </c>
    </row>
    <row r="41" spans="1:40" s="73" customFormat="1">
      <c r="A41" s="72"/>
      <c r="B41" s="133" t="s">
        <v>291</v>
      </c>
      <c r="C41" s="285"/>
      <c r="D41" s="268"/>
      <c r="E41" s="268"/>
      <c r="F41" s="305" t="str">
        <f>IF(F$38="","",ROUND(F$38+MAX(0,F$40),3))</f>
        <v/>
      </c>
      <c r="G41" s="270"/>
      <c r="H41" s="285"/>
      <c r="I41" s="268"/>
      <c r="J41" s="268"/>
      <c r="K41" s="305" t="str">
        <f>IF(K$38="","",ROUND(K$38+MAX(0,K$40),3))</f>
        <v/>
      </c>
      <c r="L41" s="270"/>
      <c r="M41" s="285"/>
      <c r="N41" s="268"/>
      <c r="O41" s="268"/>
      <c r="P41" s="305" t="str">
        <f>IF(P$38="","",ROUND(P$38+MAX(0,P$40),3))</f>
        <v/>
      </c>
      <c r="Q41" s="285"/>
      <c r="R41" s="268"/>
      <c r="S41" s="268"/>
      <c r="T41" s="305" t="str">
        <f>IF(T$39="","",ROUND(T$39+MAX(0,T$40),3))</f>
        <v/>
      </c>
      <c r="U41" s="285"/>
      <c r="V41" s="268"/>
      <c r="W41" s="268"/>
      <c r="X41" s="305" t="str">
        <f>IF(X$39="","",ROUND(X$39+MAX(0,X$40),3))</f>
        <v/>
      </c>
      <c r="Y41" s="285"/>
      <c r="Z41" s="268"/>
      <c r="AA41" s="268"/>
      <c r="AB41" s="305" t="str">
        <f>IF(AB$39="","",ROUND(AB$39+MAX(0,AB$40),3))</f>
        <v/>
      </c>
      <c r="AC41" s="285"/>
      <c r="AD41" s="268"/>
      <c r="AE41" s="268"/>
      <c r="AF41" s="268"/>
      <c r="AG41" s="285"/>
      <c r="AH41" s="268"/>
      <c r="AI41" s="268"/>
      <c r="AJ41" s="268"/>
      <c r="AK41" s="285"/>
      <c r="AL41" s="268"/>
      <c r="AM41" s="268"/>
      <c r="AN41" s="306" t="str">
        <f>IF(AN$39="","",ROUND(AN$39+MAX(0,AN$40),3))</f>
        <v/>
      </c>
    </row>
    <row r="42" spans="1:40" s="8" customFormat="1" ht="17.399999999999999" thickBot="1">
      <c r="B42" s="122" t="s">
        <v>293</v>
      </c>
      <c r="C42" s="262"/>
      <c r="D42" s="263"/>
      <c r="E42" s="263"/>
      <c r="F42" s="263"/>
      <c r="G42" s="264"/>
      <c r="H42" s="262"/>
      <c r="I42" s="263"/>
      <c r="J42" s="263"/>
      <c r="K42" s="263"/>
      <c r="L42" s="264"/>
      <c r="M42" s="262"/>
      <c r="N42" s="263"/>
      <c r="O42" s="263"/>
      <c r="P42" s="263"/>
      <c r="Q42" s="262"/>
      <c r="R42" s="263"/>
      <c r="S42" s="263"/>
      <c r="T42" s="263"/>
      <c r="U42" s="262"/>
      <c r="V42" s="263"/>
      <c r="W42" s="263"/>
      <c r="X42" s="263"/>
      <c r="Y42" s="262"/>
      <c r="Z42" s="263"/>
      <c r="AA42" s="263"/>
      <c r="AB42" s="263"/>
      <c r="AC42" s="262"/>
      <c r="AD42" s="263"/>
      <c r="AE42" s="263"/>
      <c r="AF42" s="263"/>
      <c r="AG42" s="262"/>
      <c r="AH42" s="263"/>
      <c r="AI42" s="263"/>
      <c r="AJ42" s="263"/>
      <c r="AK42" s="262"/>
      <c r="AL42" s="263"/>
      <c r="AM42" s="263"/>
      <c r="AN42" s="280"/>
    </row>
    <row r="43" spans="1:40" ht="13.8" thickTop="1">
      <c r="B43" s="126" t="s">
        <v>294</v>
      </c>
      <c r="C43" s="308">
        <f>IF('Company Information'!$C$12="","Please select a State",IF('Company Information'!$C$12="Grand Total","",VLOOKUP('Company Information'!$C$12,'Reference Tables'!$D$3:$P$61,6,FALSE)))</f>
        <v>0.8</v>
      </c>
      <c r="D43" s="309">
        <f>IF('Company Information'!$C$12="","Please select a State",IF('Company Information'!$C$12="Grand Total","",VLOOKUP('Company Information'!$C$12,'Reference Tables'!$D$3:$P$61,4,FALSE)))</f>
        <v>0.8</v>
      </c>
      <c r="E43" s="309">
        <f>IF('Company Information'!$C$12="","Please select a State",IF('Company Information'!$C$12="Grand Total","",VLOOKUP('Company Information'!$C$12,'Reference Tables'!$D$3:$P$61,2,FALSE)))</f>
        <v>0.8</v>
      </c>
      <c r="F43" s="309">
        <f>E$43</f>
        <v>0.8</v>
      </c>
      <c r="G43" s="191"/>
      <c r="H43" s="308">
        <f>IF('Company Information'!$C$12="","Please select a State",IF('Company Information'!$C$12="Grand Total","",VLOOKUP('Company Information'!$C$12,'Reference Tables'!$D$3:$P$61,7,FALSE)))</f>
        <v>0.8</v>
      </c>
      <c r="I43" s="309">
        <f>IF('Company Information'!$C$12="","Please select a State",IF('Company Information'!$C$12="Grand Total","",VLOOKUP('Company Information'!$C$12,'Reference Tables'!$D$3:$P$61,5,FALSE)))</f>
        <v>0.8</v>
      </c>
      <c r="J43" s="309">
        <f>IF('Company Information'!$C$12="","Please select a State",IF('Company Information'!$C$12="Grand Total","",VLOOKUP('Company Information'!$C$12,'Reference Tables'!$D$3:$P$61,3,FALSE)))</f>
        <v>0.8</v>
      </c>
      <c r="K43" s="309">
        <f>J$43</f>
        <v>0.8</v>
      </c>
      <c r="L43" s="191"/>
      <c r="M43" s="308">
        <v>0.85</v>
      </c>
      <c r="N43" s="309">
        <v>0.85</v>
      </c>
      <c r="O43" s="309">
        <v>0.85</v>
      </c>
      <c r="P43" s="309">
        <v>0.85</v>
      </c>
      <c r="Q43" s="308">
        <f>IF('Company Information'!$C$12="","Please select a State",IF('Company Information'!$C$12="Grand Total","",VLOOKUP('Company Information'!$C$12,'Reference Tables'!$D$3:$P$61,6,FALSE)))</f>
        <v>0.8</v>
      </c>
      <c r="R43" s="309">
        <f>IF('Company Information'!$C$12="","Please select a State",IF('Company Information'!$C$12="Grand Total","",VLOOKUP('Company Information'!$C$12,'Reference Tables'!$D$3:$P$61,4,FALSE)))</f>
        <v>0.8</v>
      </c>
      <c r="S43" s="309">
        <f>IF('Company Information'!$C$12="","Please select a State",IF('Company Information'!$C$12="Grand Total","",VLOOKUP('Company Information'!$C$12,'Reference Tables'!$D$3:$P$61,2,FALSE)))</f>
        <v>0.8</v>
      </c>
      <c r="T43" s="309">
        <f>S$43</f>
        <v>0.8</v>
      </c>
      <c r="U43" s="308">
        <f>IF('Company Information'!$C$12="","Please select a State",IF('Company Information'!$C$12="Grand Total","",VLOOKUP('Company Information'!$C$12,'Reference Tables'!$D$3:$P$61,7,FALSE)))</f>
        <v>0.8</v>
      </c>
      <c r="V43" s="309">
        <f>IF('Company Information'!$C$12="","Please select a State",IF('Company Information'!$C$12="Grand Total","",VLOOKUP('Company Information'!$C$12,'Reference Tables'!$D$3:$P$61,5,FALSE)))</f>
        <v>0.8</v>
      </c>
      <c r="W43" s="309">
        <f>IF('Company Information'!$C$12="","Please select a State",IF('Company Information'!$C$12="Grand Total","",VLOOKUP('Company Information'!$C$12,'Reference Tables'!$D$3:$P$61,3,FALSE)))</f>
        <v>0.8</v>
      </c>
      <c r="X43" s="309">
        <f>W$43</f>
        <v>0.8</v>
      </c>
      <c r="Y43" s="308">
        <v>0.85</v>
      </c>
      <c r="Z43" s="309">
        <v>0.85</v>
      </c>
      <c r="AA43" s="309">
        <v>0.85</v>
      </c>
      <c r="AB43" s="309">
        <v>0.85</v>
      </c>
      <c r="AC43" s="215"/>
      <c r="AD43" s="216"/>
      <c r="AE43" s="216"/>
      <c r="AF43" s="216"/>
      <c r="AG43" s="215"/>
      <c r="AH43" s="216"/>
      <c r="AI43" s="216"/>
      <c r="AJ43" s="216"/>
      <c r="AK43" s="308">
        <v>0.8</v>
      </c>
      <c r="AL43" s="309">
        <v>0.8</v>
      </c>
      <c r="AM43" s="309">
        <v>0.8</v>
      </c>
      <c r="AN43" s="310">
        <v>0.8</v>
      </c>
    </row>
    <row r="44" spans="1:40" s="8" customFormat="1">
      <c r="B44" s="131" t="s">
        <v>295</v>
      </c>
      <c r="C44" s="203"/>
      <c r="D44" s="201"/>
      <c r="E44" s="201"/>
      <c r="F44" s="311" t="str">
        <f>F$41</f>
        <v/>
      </c>
      <c r="G44" s="199"/>
      <c r="H44" s="203"/>
      <c r="I44" s="201"/>
      <c r="J44" s="201"/>
      <c r="K44" s="311" t="str">
        <f>K$41</f>
        <v/>
      </c>
      <c r="L44" s="199"/>
      <c r="M44" s="203"/>
      <c r="N44" s="201"/>
      <c r="O44" s="201"/>
      <c r="P44" s="311" t="str">
        <f>P$41</f>
        <v/>
      </c>
      <c r="Q44" s="203"/>
      <c r="R44" s="201"/>
      <c r="S44" s="201"/>
      <c r="T44" s="311" t="str">
        <f>T$41</f>
        <v/>
      </c>
      <c r="U44" s="203"/>
      <c r="V44" s="201"/>
      <c r="W44" s="201"/>
      <c r="X44" s="311" t="str">
        <f>X$41</f>
        <v/>
      </c>
      <c r="Y44" s="203"/>
      <c r="Z44" s="201"/>
      <c r="AA44" s="201"/>
      <c r="AB44" s="311" t="str">
        <f>AB$41</f>
        <v/>
      </c>
      <c r="AC44" s="206"/>
      <c r="AD44" s="205"/>
      <c r="AE44" s="205"/>
      <c r="AF44" s="205"/>
      <c r="AG44" s="206"/>
      <c r="AH44" s="205"/>
      <c r="AI44" s="205"/>
      <c r="AJ44" s="205"/>
      <c r="AK44" s="206"/>
      <c r="AL44" s="201"/>
      <c r="AM44" s="201"/>
      <c r="AN44" s="312" t="str">
        <f>AN$41</f>
        <v/>
      </c>
    </row>
    <row r="45" spans="1:40">
      <c r="B45" s="106" t="s">
        <v>296</v>
      </c>
      <c r="C45" s="206"/>
      <c r="D45" s="205"/>
      <c r="E45" s="205"/>
      <c r="F45" s="213" t="str">
        <f>IF(F$31&lt;1000,"",MAX(0,E$15-E$16))</f>
        <v/>
      </c>
      <c r="G45" s="199"/>
      <c r="H45" s="206"/>
      <c r="I45" s="205"/>
      <c r="J45" s="205"/>
      <c r="K45" s="213" t="str">
        <f>IF(K$31&lt;1000,"",MAX(0,J$15-J$16))</f>
        <v/>
      </c>
      <c r="L45" s="199"/>
      <c r="M45" s="206"/>
      <c r="N45" s="205"/>
      <c r="O45" s="205"/>
      <c r="P45" s="213" t="str">
        <f>IF(P$31&lt;1000,"",MAX(0,O$15-O$16))</f>
        <v/>
      </c>
      <c r="Q45" s="206"/>
      <c r="R45" s="205"/>
      <c r="S45" s="205"/>
      <c r="T45" s="213" t="str">
        <f>IF(T$31&lt;1000,"",MAX(0,S$15-S$16))</f>
        <v/>
      </c>
      <c r="U45" s="206"/>
      <c r="V45" s="205"/>
      <c r="W45" s="205"/>
      <c r="X45" s="213" t="str">
        <f>IF(X$31&lt;1000,"",MAX(0,W$15-W$16))</f>
        <v/>
      </c>
      <c r="Y45" s="206"/>
      <c r="Z45" s="205"/>
      <c r="AA45" s="205"/>
      <c r="AB45" s="213" t="str">
        <f>IF(AB$31&lt;1000,"",MAX(0,AA$15-AA$16))</f>
        <v/>
      </c>
      <c r="AC45" s="206"/>
      <c r="AD45" s="205"/>
      <c r="AE45" s="205"/>
      <c r="AF45" s="205"/>
      <c r="AG45" s="206"/>
      <c r="AH45" s="205"/>
      <c r="AI45" s="205"/>
      <c r="AJ45" s="205"/>
      <c r="AK45" s="206"/>
      <c r="AL45" s="205"/>
      <c r="AM45" s="205"/>
      <c r="AN45" s="281" t="str">
        <f>IF(AN$31&lt;1000,"",MAX(0,AM$15-AM$16))</f>
        <v/>
      </c>
    </row>
    <row r="46" spans="1:40" s="73" customFormat="1" ht="26.4">
      <c r="A46" s="72"/>
      <c r="B46" s="128" t="s">
        <v>297</v>
      </c>
      <c r="C46" s="285"/>
      <c r="D46" s="268"/>
      <c r="E46" s="268"/>
      <c r="F46" s="267">
        <f>IF(OR(F$31&lt;1000,E$31=0,F$17&lt;=0),0,MAX(0,F$43-F$44)*F$45)</f>
        <v>0</v>
      </c>
      <c r="G46" s="270"/>
      <c r="H46" s="285"/>
      <c r="I46" s="268"/>
      <c r="J46" s="268"/>
      <c r="K46" s="267">
        <f>IF(OR(K$31&lt;1000,J$31=0,K$17&lt;=0),0,MAX(0,K$43-K$44)*K$45)</f>
        <v>0</v>
      </c>
      <c r="L46" s="270"/>
      <c r="M46" s="285"/>
      <c r="N46" s="268"/>
      <c r="O46" s="268"/>
      <c r="P46" s="267">
        <f>IF(OR(P$31&lt;1000,O$31=0,P$17&lt;=0),0,MAX(0,P$43-P$44)*P$45)</f>
        <v>0</v>
      </c>
      <c r="Q46" s="285"/>
      <c r="R46" s="268"/>
      <c r="S46" s="268"/>
      <c r="T46" s="267">
        <f>IF(OR(T$31&lt;1000,S$31=0,T$17&lt;=0),0,MAX(0,T$43-T$44)*T$45)</f>
        <v>0</v>
      </c>
      <c r="U46" s="285"/>
      <c r="V46" s="268"/>
      <c r="W46" s="268"/>
      <c r="X46" s="267">
        <f>IF(OR(X$31&lt;1000,W$31=0,X$17&lt;=0),0,MAX(0,X$43-X$44)*X$45)</f>
        <v>0</v>
      </c>
      <c r="Y46" s="285"/>
      <c r="Z46" s="268"/>
      <c r="AA46" s="268"/>
      <c r="AB46" s="267">
        <f>IF(OR(AB$31&lt;1000,AA$31=0,AB$17&lt;=0),0,MAX(0,AB$43-AB$44)*AB$45)</f>
        <v>0</v>
      </c>
      <c r="AC46" s="285"/>
      <c r="AD46" s="268"/>
      <c r="AE46" s="268"/>
      <c r="AF46" s="268"/>
      <c r="AG46" s="285"/>
      <c r="AH46" s="268"/>
      <c r="AI46" s="268"/>
      <c r="AJ46" s="268"/>
      <c r="AK46" s="285"/>
      <c r="AL46" s="268"/>
      <c r="AM46" s="268"/>
      <c r="AN46" s="289">
        <f>IF(OR(AN$31&lt;1000,AM$31=0,AN$17&lt;=0),0,MAX(0,AN$43-AN$44)*AN$45)</f>
        <v>0</v>
      </c>
    </row>
    <row r="47" spans="1:40" ht="13.8" customHeight="1">
      <c r="B47" s="376" t="s">
        <v>571</v>
      </c>
      <c r="C47" s="212" t="str">
        <f>IFERROR(MAX(0,C$17*(C$43-ROUND(C$38+F$40,3))),"")</f>
        <v/>
      </c>
      <c r="D47" s="213" t="str">
        <f>IFERROR(MAX(0,D$17*(D$43-ROUND(D$38+F$40,3))),"")</f>
        <v/>
      </c>
      <c r="E47" s="213" t="str">
        <f>IFERROR(MAX(0,E$17*(E$43-ROUND(E$38+F$40,3))),"")</f>
        <v/>
      </c>
      <c r="F47" s="205"/>
      <c r="G47" s="199"/>
      <c r="H47" s="212" t="str">
        <f>IFERROR(MAX(0,H$17*(H$43-ROUND(H$38+K$40,3))),"")</f>
        <v/>
      </c>
      <c r="I47" s="213" t="str">
        <f>IFERROR(MAX(0,I$17*(I$43-ROUND(I$38+K$40,3))),"")</f>
        <v/>
      </c>
      <c r="J47" s="213" t="str">
        <f>IFERROR(MAX(0,J$17*(J$43-ROUND(J$38+K$40,3))),"")</f>
        <v/>
      </c>
      <c r="K47" s="205"/>
      <c r="L47" s="199"/>
      <c r="M47" s="212" t="str">
        <f>IFERROR(MAX(0,M$17*(M$43-ROUND(M$38+P$40,3))),"")</f>
        <v/>
      </c>
      <c r="N47" s="213" t="str">
        <f>IFERROR(MAX(0,N$17*(N$43-ROUND(N$38+P$40,3))),"")</f>
        <v/>
      </c>
      <c r="O47" s="213" t="str">
        <f>IFERROR(MAX(0,O$17*(O$43-ROUND(O$38+P$40,3))),"")</f>
        <v/>
      </c>
      <c r="P47" s="205"/>
      <c r="Q47" s="212" t="str">
        <f>IFERROR(MAX(0,Q$17*(Q$43-ROUND(Q$39+T$40,3))),"")</f>
        <v/>
      </c>
      <c r="R47" s="213" t="str">
        <f>IFERROR(MAX(0,R$17*(R$43-ROUND(R$39+T$40,3))),"")</f>
        <v/>
      </c>
      <c r="S47" s="213" t="str">
        <f>IFERROR(MAX(0,S$17*(S$43-ROUND(S$39+T$40,3))),"")</f>
        <v/>
      </c>
      <c r="T47" s="205"/>
      <c r="U47" s="212" t="str">
        <f>IFERROR(MAX(0,U$17*(U$43-ROUND(U$39+X$40,3))),"")</f>
        <v/>
      </c>
      <c r="V47" s="213" t="str">
        <f>IFERROR(MAX(0,V$17*(V$43-ROUND(V$39+X$40,3))),"")</f>
        <v/>
      </c>
      <c r="W47" s="213" t="str">
        <f>IFERROR(MAX(0,W$17*(W$43-ROUND(W$39+X$40,3))),"")</f>
        <v/>
      </c>
      <c r="X47" s="205"/>
      <c r="Y47" s="212" t="str">
        <f>IFERROR(MAX(0,Y$17*(Y$43-ROUND(Y$39+AB$40,3))),"")</f>
        <v/>
      </c>
      <c r="Z47" s="213" t="str">
        <f>IFERROR(MAX(0,Z$17*(Z$43-ROUND(Z$39+AB$40,3))),"")</f>
        <v/>
      </c>
      <c r="AA47" s="213" t="str">
        <f>IFERROR(MAX(0,AA$17*(AA$43-ROUND(AA$39+AB$40,3))),"")</f>
        <v/>
      </c>
      <c r="AB47" s="205"/>
      <c r="AC47" s="206"/>
      <c r="AD47" s="205"/>
      <c r="AE47" s="205"/>
      <c r="AF47" s="205"/>
      <c r="AG47" s="206"/>
      <c r="AH47" s="205"/>
      <c r="AI47" s="205"/>
      <c r="AJ47" s="205"/>
      <c r="AK47" s="212" t="str">
        <f>IFERROR(MAX(0,AK$17*(AK$43-ROUND(AK$39+AN$40,3))),"")</f>
        <v/>
      </c>
      <c r="AL47" s="213" t="str">
        <f>IFERROR(MAX(0,AL$17*(AL$43-ROUND(AL$39+AN$40,3))),"")</f>
        <v/>
      </c>
      <c r="AM47" s="213" t="str">
        <f>IFERROR(MAX(0,AM$17*(AM$43-ROUND(AM$39+AN$40,3))),"")</f>
        <v/>
      </c>
      <c r="AN47" s="284"/>
    </row>
    <row r="48" spans="1:40" s="73" customFormat="1" ht="13.8" customHeight="1">
      <c r="A48" s="72"/>
      <c r="B48" s="376" t="s">
        <v>572</v>
      </c>
      <c r="C48" s="212" t="str">
        <f>IF(OR(C$47="",'PY Rebate Liability'!E$5+'PY Rebate Liability'!E$8+'PY Rebate Liability'!D$20+'PY Rebate Liability'!D$23=0),"",IFERROR('PY Rebate Liability'!F$30*'PY Rebate Liability'!D$23*MAX(0,IF('PY Rebate Liability'!D$23&lt;=0,0,C$43-'PY Rebate Liability'!D$20/'PY Rebate Liability'!D$23-'PY Rebate Liability'!F$25))/('PY Rebate Liability'!C$23*MAX(0,IF('PY Rebate Liability'!C$23&lt;=0,0,MAX(80%,'PY Rebate Liability'!C$27)-'PY Rebate Liability'!C$20/'PY Rebate Liability'!C$23-'PY Rebate Liability'!F$25))+'PY Rebate Liability'!D$23*MAX(0,IF('PY Rebate Liability'!D$23&lt;=0,0,C$43-'PY Rebate Liability'!D$20/'PY Rebate Liability'!D$23-'PY Rebate Liability'!F$25))+'PY Rebate Liability'!E$23*MAX(0,IF('PY Rebate Liability'!E$23&lt;=0,0,D$43-'PY Rebate Liability'!E$20/'PY Rebate Liability'!E$23-'PY Rebate Liability'!F$25))),0)+IFERROR('PY Rebate Liability'!F$15*'PY Rebate Liability'!E$8*MAX(0,IF('PY Rebate Liability'!E$8&lt;=0,0,C$43-'PY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Liability'!E$8&lt;=0,0,C$43-'PY Rebate Liability'!E$5/'PY Rebate Liability'!E$8-'PY Rebate Liability'!F$10))),0)+IF(AND(OR('Company Information'!$C$12="District of Columbia",'Company Information'!$C$12="Massachusetts",'Company Information'!$C$12="Vermont"),SUM($C$6:$F$11,$C$15:$F$16,$C$31:$D$31)&lt;&gt;0),IFERROR('PY Rebate Liability'!K$30*'PY Rebate Liability'!I$23*MAX(0,IF('PY Rebate Liability'!I$23&lt;=0,0,H$43-'PY Rebate Liability'!I$20/'PY Rebate Liability'!I$23-'PY Rebate Liability'!K$25))/('PY Rebate Liability'!H$23*MAX(0,IF('PY Rebate Liability'!H$23&lt;=0,0,MAX(80%,'PY Rebate Liability'!H$27)-'PY Rebate Liability'!H$20/'PY Rebate Liability'!H$23-'PY Rebate Liability'!K$25))+'PY Rebate Liability'!I$23*MAX(0,IF('PY Rebate Liability'!I$23&lt;=0,0,H$43-'PY Rebate Liability'!I$20/'PY Rebate Liability'!I$23-'PY Rebate Liability'!K$25))+'PY Rebate Liability'!J$23*MAX(0,IF('PY Rebate Liability'!J$23&lt;=0,0,I$43-'PY Rebate Liability'!J$20/'PY Rebate Liability'!J$23-'PY Rebate Liability'!K$25))),0)+IFERROR('PY Rebate Liability'!K$15*'PY Rebate Liability'!J$8*MAX(0,IF('PY Rebate Liability'!J$8&lt;=0,0,H$43-'PY Rebate Liability'!J$5/'PY Rebate Liability'!J$8-'PY Rebate Liability'!K$10))/('PY Rebate Liability'!H$8*MAX(0,IF('PY Rebate Liability'!H$8&lt;=0,0,MAX(80%,'PY Rebate Liability'!H$12)-'PY Rebate Liability'!H$5/'PY Rebate Liability'!H$8-'PY Rebate Liability'!K$10))+'PY Rebate Liability'!I$8*MAX(0,IF('PY Rebate Liability'!I$8&lt;=0,0,MAX(80%,'PY Rebate Liability'!I$12)-'PY Rebate Liability'!I$5/'PY Rebate Liability'!I$8-'PY Rebate Liability'!K$10))+'PY Rebate Liability'!J$8*MAX(0,IF('PY Rebate Liability'!J$8&lt;=0,0,H$43-'PY Rebate Liability'!J$5/'PY Rebate Liability'!J$8-'PY Rebate Liability'!K$10))),0),0))</f>
        <v/>
      </c>
      <c r="D48" s="213" t="str">
        <f>IF(OR(D$47="",'PY Rebate Liability'!E$20+'PY Rebate Liability'!E$23=0),"",IFERROR('PY Rebate Liability'!F$30*'PY Rebate Liability'!E$23*MAX(0,IF('PY Rebate Liability'!E$23&lt;=0,0,D$43-'PY Rebate Liability'!E$20/'PY Rebate Liability'!E$23-'PY Rebate Liability'!F$25))/('PY Rebate Liability'!C$23*MAX(0,IF('PY Rebate Liability'!C$23&lt;=0,0,MAX(80%,'PY Rebate Liability'!C$27)-'PY Rebate Liability'!C$20/'PY Rebate Liability'!C$23-'PY Rebate Liability'!F$25))+'PY Rebate Liability'!D$23*MAX(0,IF('PY Rebate Liability'!D$23&lt;=0,0,C$43-'PY Rebate Liability'!D$20/'PY Rebate Liability'!D$23-'PY Rebate Liability'!F$25))+'PY Rebate Liability'!E$23*MAX(0,IF('PY Rebate Liability'!E$23&lt;=0,0,D$43-'PY Rebate Liability'!E$20/'PY Rebate Liability'!E$23-'PY Rebate Liability'!F$25))),0)+IF(AND(OR('Company Information'!$C$12="District of Columbia",'Company Information'!$C$12="Massachusetts",'Company Information'!$C$12="Vermont"),SUM($C$6:$F$11,$C$15:$F$16,$C$31:$D$31)&lt;&gt;0),IFERROR('PY Rebate Liability'!K$30*'PY Rebate Liability'!J$23*MAX(0,IF('PY Rebate Liability'!J$23&lt;=0,0,I$43-'PY Rebate Liability'!J$20/'PY Rebate Liability'!J$23-'PY Rebate Liability'!K$25))/('PY Rebate Liability'!H$23*MAX(0,IF('PY Rebate Liability'!H$23&lt;=0,0,MAX(80%,'PY Rebate Liability'!H$27)-'PY Rebate Liability'!H$20/'PY Rebate Liability'!H$23-'PY Rebate Liability'!K$25))+'PY Rebate Liability'!I$23*MAX(0,IF('PY Rebate Liability'!I$23&lt;=0,0,H$43-'PY Rebate Liability'!I$20/'PY Rebate Liability'!I$23-'PY Rebate Liability'!K$25))+'PY Rebate Liability'!J$23*MAX(0,IF('PY Rebate Liability'!J$23&lt;=0,0,I$43-'PY Rebate Liability'!J$20/'PY Rebate Liability'!J$23-'PY Rebate Liability'!K$25))),0),0))</f>
        <v/>
      </c>
      <c r="E48" s="381"/>
      <c r="F48" s="205"/>
      <c r="G48" s="270"/>
      <c r="H48" s="212" t="str">
        <f>IF(OR(H$47="",'PY Rebate Liability'!J$5+'PY Rebate Liability'!J$8+'PY Rebate Liability'!I$20+'PY Rebate Liability'!I$23=0),"",IFERROR('PY Rebate Liability'!K$30*'PY Rebate Liability'!I$23*MAX(0,IF('PY Rebate Liability'!I$23&lt;=0,0,H$43-'PY Rebate Liability'!I$20/'PY Rebate Liability'!I$23-'PY Rebate Liability'!K$25))/('PY Rebate Liability'!H$23*MAX(0,IF('PY Rebate Liability'!H$23&lt;=0,0,MAX(80%,'PY Rebate Liability'!H$27)-'PY Rebate Liability'!H$20/'PY Rebate Liability'!H$23-'PY Rebate Liability'!K$25))+'PY Rebate Liability'!I$23*MAX(0,IF('PY Rebate Liability'!I$23&lt;=0,0,H$43-'PY Rebate Liability'!I$20/'PY Rebate Liability'!I$23-'PY Rebate Liability'!K$25))+'PY Rebate Liability'!J$23*MAX(0,IF('PY Rebate Liability'!J$23&lt;=0,0,I$43-'PY Rebate Liability'!J$20/'PY Rebate Liability'!J$23-'PY Rebate Liability'!K$25))),0)+IFERROR('PY Rebate Liability'!K$15*'PY Rebate Liability'!J$8*MAX(0,IF('PY Rebate Liability'!J$8&lt;=0,0,H$43-'PY Rebate Liability'!J$5/'PY Rebate Liability'!J$8-'PY Rebate Liability'!K$10))/('PY Rebate Liability'!H$8*MAX(0,IF('PY Rebate Liability'!H$8&lt;=0,0,MAX(80%,'PY Rebate Liability'!H$12)-'PY Rebate Liability'!H$5/'PY Rebate Liability'!H$8-'PY Rebate Liability'!K$10))+'PY Rebate Liability'!I$8*MAX(0,IF('PY Rebate Liability'!I$8&lt;=0,0,MAX(80%,'PY Rebate Liability'!I$12)-'PY Rebate Liability'!I$5/'PY Rebate Liability'!I$8-'PY Rebate Liability'!K$10))+'PY Rebate Liability'!J$8*MAX(0,IF('PY Rebate Liability'!J$8&lt;=0,0,H$43-'PY Rebate Liability'!J$5/'PY Rebate Liability'!J$8-'PY Rebate Liability'!K$10))),0)+IF(AND(OR('Company Information'!$C$12="District of Columbia",'Company Information'!$C$12="Massachusetts",'Company Information'!$C$12="Vermont"),SUM($H$6:$K$11,$H$15:$K$16,$H$31:$I$31)&lt;&gt;0),IFERROR('PY Rebate Liability'!F$30*'PY Rebate Liability'!D$23*MAX(0,IF('PY Rebate Liability'!D$23&lt;=0,0,C$43-'PY Rebate Liability'!D$20/'PY Rebate Liability'!D$23-'PY Rebate Liability'!F$25))/('PY Rebate Liability'!C$23*MAX(0,IF('PY Rebate Liability'!C$23&lt;=0,0,MAX(80%,'PY Rebate Liability'!C$27)-'PY Rebate Liability'!C$20/'PY Rebate Liability'!C$23-'PY Rebate Liability'!F$25))+'PY Rebate Liability'!D$23*MAX(0,IF('PY Rebate Liability'!D$23&lt;=0,0,C$43-'PY Rebate Liability'!D$20/'PY Rebate Liability'!D$23-'PY Rebate Liability'!F$25))+'PY Rebate Liability'!E$23*MAX(0,IF('PY Rebate Liability'!E$23&lt;=0,0,D$43-'PY Rebate Liability'!E$20/'PY Rebate Liability'!E$23-'PY Rebate Liability'!F$25))),0)+IFERROR('PY Rebate Liability'!F$15*'PY Rebate Liability'!E$8*MAX(0,IF('PY Rebate Liability'!E$8&lt;=0,0,C$43-'PY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Liability'!E$8&lt;=0,0,C$43-'PY Rebate Liability'!E$5/'PY Rebate Liability'!E$8-'PY Rebate Liability'!F$10))),0),0))</f>
        <v/>
      </c>
      <c r="I48" s="213" t="str">
        <f>IF(OR(I$47="",'PY Rebate Liability'!J$20+'PY Rebate Liability'!J$23=0),"",IFERROR('PY Rebate Liability'!K$30*'PY Rebate Liability'!J$23*MAX(0,IF('PY Rebate Liability'!J$23&lt;=0,0,I$43-'PY Rebate Liability'!J$20/'PY Rebate Liability'!J$23-'PY Rebate Liability'!K$25))/('PY Rebate Liability'!H$23*MAX(0,IF('PY Rebate Liability'!H$23&lt;=0,0,MAX(80%,'PY Rebate Liability'!H$27)-'PY Rebate Liability'!H$20/'PY Rebate Liability'!H$23-'PY Rebate Liability'!K$25))+'PY Rebate Liability'!I$23*MAX(0,IF('PY Rebate Liability'!I$23&lt;=0,0,H$43-'PY Rebate Liability'!I$20/'PY Rebate Liability'!I$23-'PY Rebate Liability'!K$25))+'PY Rebate Liability'!J$23*MAX(0,IF('PY Rebate Liability'!J$23&lt;=0,0,I$43-'PY Rebate Liability'!J$20/'PY Rebate Liability'!J$23-'PY Rebate Liability'!K$25))),0)+IF(AND(OR('Company Information'!$C$12="District of Columbia",'Company Information'!$C$12="Massachusetts",'Company Information'!$C$12="Vermont"),SUM($H$6:$K$11,$H$15:$K$16,$H$31:$I$31)&lt;&gt;0),IFERROR('PY Rebate Liability'!F$30*'PY Rebate Liability'!E$23*MAX(0,IF('PY Rebate Liability'!E$23&lt;=0,0,D$43-'PY Rebate Liability'!E$20/'PY Rebate Liability'!E$23-'PY Rebate Liability'!F$25))/('PY Rebate Liability'!C$23*MAX(0,IF('PY Rebate Liability'!C$23&lt;=0,0,MAX(80%,'PY Rebate Liability'!C$27)-'PY Rebate Liability'!C$20/'PY Rebate Liability'!C$23-'PY Rebate Liability'!F$25))+'PY Rebate Liability'!D$23*MAX(0,IF('PY Rebate Liability'!D$23&lt;=0,0,C$43-'PY Rebate Liability'!D$20/'PY Rebate Liability'!D$23-'PY Rebate Liability'!F$25))+'PY Rebate Liability'!E$23*MAX(0,IF('PY Rebate Liability'!E$23&lt;=0,0,D$43-'PY Rebate Liability'!E$20/'PY Rebate Liability'!E$23-'PY Rebate Liability'!F$25))),0),0))</f>
        <v/>
      </c>
      <c r="J48" s="381"/>
      <c r="K48" s="205"/>
      <c r="L48" s="270"/>
      <c r="M48" s="212" t="str">
        <f>IF(OR(M$47="",'PY Rebate Liability'!O$5+'PY Rebate Liability'!O$8+'PY Rebate Liability'!N$20+'PY Rebate Liability'!N$23=0),"",IFERROR('PY Rebate Liability'!P$30*'PY Rebate Liability'!N$23*MAX(0,IF('PY Rebate Liability'!N$23&lt;=0,0,M$43-'PY Rebate Liability'!N$20/'PY Rebate Liability'!N$23-'PY Rebate Liability'!P$25))/('PY Rebate Liability'!M$23*MAX(0,IF('PY Rebate Liability'!M$23&lt;=0,0,MAX(85%,'PY Rebate Liability'!M$27)-'PY Rebate Liability'!M$20/'PY Rebate Liability'!M$23-'PY Rebate Liability'!P$25))+'PY Rebate Liability'!N$23*MAX(0,IF('PY Rebate Liability'!N$23&lt;=0,0,M$43-'PY Rebate Liability'!N$20/'PY Rebate Liability'!N$23-'PY Rebate Liability'!P$25))+'PY Rebate Liability'!O$23*MAX(0,IF('PY Rebate Liability'!O$23&lt;=0,0,N$43-'PY Rebate Liability'!O$20/'PY Rebate Liability'!O$23-'PY Rebate Liability'!P$25))),0)+IFERROR('PY Rebate Liability'!P$15*'PY Rebate Liability'!O$8*MAX(0,IF('PY Rebate Liability'!O$8&lt;=0,0,M$43-'PY Rebate Liability'!O$5/'PY Rebate Liability'!O$8-'PY Rebate Liability'!P$10))/('PY Rebate Liability'!M$8*MAX(0,IF('PY Rebate Liability'!M$8&lt;=0,0,MAX(85%,'PY Rebate Liability'!M$12)-'PY Rebate Liability'!M$5/'PY Rebate Liability'!M$8-'PY Rebate Liability'!P$10))+'PY Rebate Liability'!N$8*MAX(0,IF('PY Rebate Liability'!N$8&lt;=0,0,MAX(85%,'PY Rebate Liability'!N$12)-'PY Rebate Liability'!N$5/'PY Rebate Liability'!N$8-'PY Rebate Liability'!P$10))+'PY Rebate Liability'!O$8*MAX(0,IF('PY Rebate Liability'!O$8&lt;=0,0,M$43-'PY Rebate Liability'!O$5/'PY Rebate Liability'!O$8-'PY Rebate Liability'!P$10))),0))</f>
        <v/>
      </c>
      <c r="N48" s="213" t="str">
        <f>IF(OR(N$47="",'PY Rebate Liability'!O$20+'PY Rebate Liability'!O$23=0),"",IFERROR('PY Rebate Liability'!P$30*'PY Rebate Liability'!O$23*MAX(0,IF('PY Rebate Liability'!O$23&lt;=0,0,N$43-'PY Rebate Liability'!O$20/'PY Rebate Liability'!O$23-'PY Rebate Liability'!P$25))/('PY Rebate Liability'!M$23*MAX(0,IF('PY Rebate Liability'!M$23&lt;=0,0,MAX(85%,'PY Rebate Liability'!M$27)-'PY Rebate Liability'!M$20/'PY Rebate Liability'!M$23-'PY Rebate Liability'!P$25))+'PY Rebate Liability'!N$23*MAX(0,IF('PY Rebate Liability'!N$23&lt;=0,0,M$43-'PY Rebate Liability'!N$20/'PY Rebate Liability'!N$23-'PY Rebate Liability'!P$25))+'PY Rebate Liability'!O$23*MAX(0,IF('PY Rebate Liability'!O$23&lt;=0,0,N$43-'PY Rebate Liability'!O$20/'PY Rebate Liability'!O$23-'PY Rebate Liability'!P$25))),0))</f>
        <v/>
      </c>
      <c r="O48" s="381"/>
      <c r="P48" s="205"/>
      <c r="Q48" s="212" t="str">
        <f>IF(OR(Q$47="",'PY Rebate Liability'!S$6+'PY Rebate Liability'!S$8+'PY Rebate Liability'!R$21+'PY Rebate Liability'!R$23=0),"",IFERROR('PY Rebate Liability'!T$30*'PY Rebate Liability'!R$23*MAX(0,IF('PY Rebate Liability'!R$23&lt;=0,0,Q$43-'PY Rebate Liability'!R$21/'PY Rebate Liability'!R$23/1.25-'PY Rebate Liability'!T$25))/('PY Rebate Liability'!Q$23*MAX(0,IF('PY Rebate Liability'!Q$23&lt;=0,0,MAX(80%,'PY Rebate Liability'!Q$27)-'PY Rebate Liability'!Q$21/'PY Rebate Liability'!Q$23/1.5-'PY Rebate Liability'!T$25))+'PY Rebate Liability'!R$23*MAX(0,IF('PY Rebate Liability'!R$23&lt;=0,0,Q$43-'PY Rebate Liability'!R$21/'PY Rebate Liability'!R$23/1.25-'PY Rebate Liability'!T$25))+'PY Rebate Liability'!S$23*MAX(0,IF('PY Rebate Liability'!S$23&lt;=0,0,R$43-'PY Rebate Liability'!S$21/'PY Rebate Liability'!S$23-'PY Rebate Liability'!T$25))),0)+IFERROR('PY Rebate Liability'!T$15*'PY Rebate Liability'!S$8*MAX(0,IF('PY Rebate Liability'!S$8&lt;=0,0,Q$43-'PY Rebate Liability'!S$6/'PY Rebate Liability'!S$8/1.25-'PY Rebate Liability'!T$10))/('PY Rebate Liability'!Q$8*MAX(0,IF('PY Rebate Liability'!Q$8&lt;=0,0,MAX(80%,'PY Rebate Liability'!Q$12)-'PY Rebate Liability'!Q$6/'PY Rebate Liability'!Q$8/1.75-'PY Rebate Liability'!T$10))+'PY Rebate Liability'!R$8*MAX(0,IF('PY Rebate Liability'!R$8&lt;=0,0,MAX(80%,'PY Rebate Liability'!R$12)-'PY Rebate Liability'!R$6/'PY Rebate Liability'!R$8/1.5-'PY Rebate Liability'!T$10))+'PY Rebate Liability'!S$8*MAX(0,IF('PY Rebate Liability'!S$8&lt;=0,0,Q$43-'PY Rebate Liability'!S$6/'PY Rebate Liability'!S$8/1.25-'PY Rebate Liability'!T$10))),0)+IF(AND(OR('Company Information'!$C$12="District of Columbia",'Company Information'!$C$12="Massachusetts",'Company Information'!$C$12="Vermont"),SUM($Q$6:$T$7,$Q$15:$T$16,$Q$31:$R$31)&lt;&gt;0),IFERROR('PY Rebate Liability'!X$30*'PY Rebate Liability'!V$23*MAX(0,IF('PY Rebate Liability'!V$23&lt;=0,0,U$43-'PY Rebate Liability'!V$21/'PY Rebate Liability'!V$23/1.25-'PY Rebate Liability'!X$25))/('PY Rebate Liability'!U$23*MAX(0,IF('PY Rebate Liability'!U$23&lt;=0,0,MAX(80%,'PY Rebate Liability'!U$27)-'PY Rebate Liability'!U$21/'PY Rebate Liability'!U$23/1.5-'PY Rebate Liability'!X$25))+'PY Rebate Liability'!V$23*MAX(0,IF('PY Rebate Liability'!V$23&lt;=0,0,U$43-'PY Rebate Liability'!V$21/'PY Rebate Liability'!V$23/1.25-'PY Rebate Liability'!X$25))+'PY Rebate Liability'!W$23*MAX(0,IF('PY Rebate Liability'!W$23&lt;=0,0,V$43-'PY Rebate Liability'!W$21/'PY Rebate Liability'!W$23-'PY Rebate Liability'!X$25))),0)+IFERROR('PY Rebate Liability'!X$15*'PY Rebate Liability'!W$8*MAX(0,IF('PY Rebate Liability'!W$8&lt;=0,0,U$43-'PY Rebate Liability'!W$6/'PY Rebate Liability'!W$8/1.25-'PY Rebate Liability'!X$10))/('PY Rebate Liability'!U$8*MAX(0,IF('PY Rebate Liability'!U$8&lt;=0,0,MAX(80%,'PY Rebate Liability'!U$12)-'PY Rebate Liability'!U$6/'PY Rebate Liability'!U$8/1.75-'PY Rebate Liability'!X$10))+'PY Rebate Liability'!V$8*MAX(0,IF('PY Rebate Liability'!V$8&lt;=0,0,MAX(80%,'PY Rebate Liability'!V$12)-'PY Rebate Liability'!V$6/'PY Rebate Liability'!V$8/1.5-'PY Rebate Liability'!X$10))+'PY Rebate Liability'!W$8*MAX(0,IF('PY Rebate Liability'!W$8&lt;=0,0,U$43-'PY Rebate Liability'!W$6/'PY Rebate Liability'!W$8/1.25-'PY Rebate Liability'!X$10))),0),0))</f>
        <v/>
      </c>
      <c r="R48" s="213" t="str">
        <f>IF(OR(R$47="",'PY Rebate Liability'!S$21+'PY Rebate Liability'!S$23=0),"",IFERROR('PY Rebate Liability'!T$30*'PY Rebate Liability'!S$23*MAX(0,IF('PY Rebate Liability'!S$23&lt;=0,0,R$43-'PY Rebate Liability'!S$21/'PY Rebate Liability'!S$23-'PY Rebate Liability'!T$25))/('PY Rebate Liability'!Q$23*MAX(0,IF('PY Rebate Liability'!Q$23&lt;=0,0,MAX(80%,'PY Rebate Liability'!Q$27)-'PY Rebate Liability'!Q$21/'PY Rebate Liability'!Q$23/1.5-'PY Rebate Liability'!T$25))+'PY Rebate Liability'!R$23*MAX(0,IF('PY Rebate Liability'!R$23&lt;=0,0,Q$43-'PY Rebate Liability'!R$21/'PY Rebate Liability'!R$23/1.25-'PY Rebate Liability'!T$25))+'PY Rebate Liability'!S$23*MAX(0,IF('PY Rebate Liability'!S$23&lt;=0,0,R$43-'PY Rebate Liability'!S$21/'PY Rebate Liability'!S$23-'PY Rebate Liability'!T$25))),0)+IF(AND(OR('Company Information'!$C$12="District of Columbia",'Company Information'!$C$12="Massachusetts",'Company Information'!$C$12="Vermont"),SUM($Q$6:$T$7,$Q$15:$T$16,$Q$31:$R$31)&lt;&gt;0),IFERROR('PY Rebate Liability'!X$30*'PY Rebate Liability'!W$23*MAX(0,IF('PY Rebate Liability'!W$23&lt;=0,0,V$43-'PY Rebate Liability'!W$21/'PY Rebate Liability'!W$23-'PY Rebate Liability'!X$25))/('PY Rebate Liability'!U$23*MAX(0,IF('PY Rebate Liability'!U$23&lt;=0,0,MAX(80%,'PY Rebate Liability'!U$27)-'PY Rebate Liability'!U$21/'PY Rebate Liability'!U$23/1.5-'PY Rebate Liability'!X$25))+'PY Rebate Liability'!V$23*MAX(0,IF('PY Rebate Liability'!V$23&lt;=0,0,U$43-'PY Rebate Liability'!V$21/'PY Rebate Liability'!V$23/1.25-'PY Rebate Liability'!X$25))+'PY Rebate Liability'!W$23*MAX(0,IF('PY Rebate Liability'!W$23&lt;=0,0,V$43-'PY Rebate Liability'!W$21/'PY Rebate Liability'!W$23-'PY Rebate Liability'!X$25))),0),0))</f>
        <v/>
      </c>
      <c r="S48" s="381"/>
      <c r="T48" s="205"/>
      <c r="U48" s="212" t="str">
        <f>IF(OR(U$47="",'PY Rebate Liability'!W$6+'PY Rebate Liability'!W$8+'PY Rebate Liability'!V$21+'PY Rebate Liability'!V$23=0),"",IFERROR('PY Rebate Liability'!X$30*'PY Rebate Liability'!V$23*MAX(0,IF('PY Rebate Liability'!V$23&lt;=0,0,U$43-'PY Rebate Liability'!V$21/'PY Rebate Liability'!V$23/1.25-'PY Rebate Liability'!X$25))/('PY Rebate Liability'!U$23*MAX(0,IF('PY Rebate Liability'!U$23&lt;=0,0,MAX(80%,'PY Rebate Liability'!U$27)-'PY Rebate Liability'!U$21/'PY Rebate Liability'!U$23/1.5-'PY Rebate Liability'!X$25))+'PY Rebate Liability'!V$23*MAX(0,IF('PY Rebate Liability'!V$23&lt;=0,0,U$43-'PY Rebate Liability'!V$21/'PY Rebate Liability'!V$23/1.25-'PY Rebate Liability'!X$25))+'PY Rebate Liability'!W$23*MAX(0,IF('PY Rebate Liability'!W$23&lt;=0,0,V$43-'PY Rebate Liability'!W$21/'PY Rebate Liability'!W$23-'PY Rebate Liability'!X$25))),0)+IFERROR('PY Rebate Liability'!X$15*'PY Rebate Liability'!W$8*MAX(0,IF('PY Rebate Liability'!W$8&lt;=0,0,U$43-'PY Rebate Liability'!W$6/'PY Rebate Liability'!W$8/1.25-'PY Rebate Liability'!X$10))/('PY Rebate Liability'!U$8*MAX(0,IF('PY Rebate Liability'!U$8&lt;=0,0,MAX(80%,'PY Rebate Liability'!U$12)-'PY Rebate Liability'!U$6/'PY Rebate Liability'!U$8/1.75-'PY Rebate Liability'!X$10))+'PY Rebate Liability'!V$8*MAX(0,IF('PY Rebate Liability'!V$8&lt;=0,0,MAX(80%,'PY Rebate Liability'!V$12)-'PY Rebate Liability'!V$6/'PY Rebate Liability'!V$8/1.5-'PY Rebate Liability'!X$10))+'PY Rebate Liability'!W$8*MAX(0,IF('PY Rebate Liability'!W$8&lt;=0,0,U$43-'PY Rebate Liability'!W$6/'PY Rebate Liability'!W$8/1.25-'PY Rebate Liability'!X$10))),0)+IF(AND(OR('Company Information'!$C$12="District of Columbia",'Company Information'!$C$12="Massachusetts",'Company Information'!$C$12="Vermont"),SUM($U$6:$X$7,$U$15:$X$16,$U$31:$V$31)&lt;&gt;0),IFERROR('PY Rebate Liability'!T$30*'PY Rebate Liability'!R$23*MAX(0,IF('PY Rebate Liability'!R$23&lt;=0,0,Q$43-'PY Rebate Liability'!R$21/'PY Rebate Liability'!R$23/1.25-'PY Rebate Liability'!T$25))/('PY Rebate Liability'!Q$23*MAX(0,IF('PY Rebate Liability'!Q$23&lt;=0,0,MAX(80%,'PY Rebate Liability'!Q$27)-'PY Rebate Liability'!Q$21/'PY Rebate Liability'!Q$23/1.5-'PY Rebate Liability'!T$25))+'PY Rebate Liability'!R$23*MAX(0,IF('PY Rebate Liability'!R$23&lt;=0,0,Q$43-'PY Rebate Liability'!R$21/'PY Rebate Liability'!R$23/1.25-'PY Rebate Liability'!T$25))+'PY Rebate Liability'!S$23*MAX(0,IF('PY Rebate Liability'!S$23&lt;=0,0,R$43-'PY Rebate Liability'!S$21/'PY Rebate Liability'!S$23-'PY Rebate Liability'!T$25))),0)+IFERROR('PY Rebate Liability'!T$15*'PY Rebate Liability'!S$8*MAX(0,IF('PY Rebate Liability'!S$8&lt;=0,0,Q$43-'PY Rebate Liability'!S$6/'PY Rebate Liability'!S$8/1.25-'PY Rebate Liability'!T$10))/('PY Rebate Liability'!Q$8*MAX(0,IF('PY Rebate Liability'!Q$8&lt;=0,0,MAX(80%,'PY Rebate Liability'!Q$12)-'PY Rebate Liability'!Q$6/'PY Rebate Liability'!Q$8/1.75-'PY Rebate Liability'!T$10))+'PY Rebate Liability'!R$8*MAX(0,IF('PY Rebate Liability'!R$8&lt;=0,0,MAX(80%,'PY Rebate Liability'!R$12)-'PY Rebate Liability'!R$6/'PY Rebate Liability'!R$8/1.5-'PY Rebate Liability'!T$10))+'PY Rebate Liability'!S$8*MAX(0,IF('PY Rebate Liability'!S$8&lt;=0,0,Q$43-'PY Rebate Liability'!S$6/'PY Rebate Liability'!S$8/1.25-'PY Rebate Liability'!T$10))),0),0))</f>
        <v/>
      </c>
      <c r="V48" s="213" t="str">
        <f>IF(OR(V$47="",'PY Rebate Liability'!W$21+'PY Rebate Liability'!W$23=0),"",IFERROR('PY Rebate Liability'!X$30*'PY Rebate Liability'!W$23*MAX(0,IF('PY Rebate Liability'!W$23&lt;=0,0,V$43-'PY Rebate Liability'!W$21/'PY Rebate Liability'!W$23-'PY Rebate Liability'!X$25))/('PY Rebate Liability'!U$23*MAX(0,IF('PY Rebate Liability'!U$23&lt;=0,0,MAX(80%,'PY Rebate Liability'!U$27)-'PY Rebate Liability'!U$21/'PY Rebate Liability'!U$23/1.5-'PY Rebate Liability'!X$25))+'PY Rebate Liability'!V$23*MAX(0,IF('PY Rebate Liability'!V$23&lt;=0,0,U$43-'PY Rebate Liability'!V$21/'PY Rebate Liability'!V$23/1.25-'PY Rebate Liability'!X$25))+'PY Rebate Liability'!W$23*MAX(0,IF('PY Rebate Liability'!W$23&lt;=0,0,V$43-'PY Rebate Liability'!W$21/'PY Rebate Liability'!W$23-'PY Rebate Liability'!X$25))),0)+IF(AND(OR('Company Information'!$C$12="District of Columbia",'Company Information'!$C$12="Massachusetts",'Company Information'!$C$12="Vermont"),SUM($U$6:$X$7,$U$15:$X$16,$U$31:$V$31)&lt;&gt;0),IFERROR('PY Rebate Liability'!T$30*'PY Rebate Liability'!S$23*MAX(0,IF('PY Rebate Liability'!S$23&lt;=0,0,R$43-'PY Rebate Liability'!S$21/'PY Rebate Liability'!S$23-'PY Rebate Liability'!T$25))/('PY Rebate Liability'!Q$23*MAX(0,IF('PY Rebate Liability'!Q$23&lt;=0,0,MAX(80%,'PY Rebate Liability'!Q$27)-'PY Rebate Liability'!Q$21/'PY Rebate Liability'!Q$23/1.5-'PY Rebate Liability'!T$25))+'PY Rebate Liability'!R$23*MAX(0,IF('PY Rebate Liability'!R$23&lt;=0,0,Q$43-'PY Rebate Liability'!R$21/'PY Rebate Liability'!R$23/1.25-'PY Rebate Liability'!T$25))+'PY Rebate Liability'!S$23*MAX(0,IF('PY Rebate Liability'!S$23&lt;=0,0,R$43-'PY Rebate Liability'!S$21/'PY Rebate Liability'!S$23-'PY Rebate Liability'!T$25))),0),0))</f>
        <v/>
      </c>
      <c r="W48" s="381"/>
      <c r="X48" s="205"/>
      <c r="Y48" s="212" t="str">
        <f>IF(OR(Y$47="",'PY Rebate Liability'!AA$6+'PY Rebate Liability'!AA$8+'PY Rebate Liability'!Z$21+'PY Rebate Liability'!Z$23=0),"",IFERROR('PY Rebate Liability'!AB$30*'PY Rebate Liability'!Z$23*MAX(0,IF('PY Rebate Liability'!Z$23&lt;=0,0,Y$43-'PY Rebate Liability'!Z$21/'PY Rebate Liability'!Z$23/1.25-'PY Rebate Liability'!AB$25))/('PY Rebate Liability'!Y$23*MAX(0,IF('PY Rebate Liability'!Y$23&lt;=0,0,MAX(85%,'PY Rebate Liability'!Y$27)-'PY Rebate Liability'!Y$21/'PY Rebate Liability'!Y$23/1.5-'PY Rebate Liability'!AB$25))+'PY Rebate Liability'!Z$23*MAX(0,IF('PY Rebate Liability'!Z$23&lt;=0,0,Y$43-'PY Rebate Liability'!Z$21/'PY Rebate Liability'!Z$23/1.25-'PY Rebate Liability'!AB$25))+'PY Rebate Liability'!AA$23*MAX(0,IF('PY Rebate Liability'!AA$23&lt;=0,0,Z$43-'PY Rebate Liability'!AA$21/'PY Rebate Liability'!AA$23-'PY Rebate Liability'!AB$25))),0)+IFERROR('PY Rebate Liability'!AB$15*'PY Rebate Liability'!AA$8*MAX(0,IF('PY Rebate Liability'!AA$8&lt;=0,0,Y$43-'PY Rebate Liability'!AA$6/'PY Rebate Liability'!AA$8/1.25-'PY Rebate Liability'!AB$10))/('PY Rebate Liability'!Y$8*MAX(0,IF('PY Rebate Liability'!Y$8&lt;=0,0,MAX(85%,'PY Rebate Liability'!Y$12)-'PY Rebate Liability'!Y$6/'PY Rebate Liability'!Y$8/1.75-'PY Rebate Liability'!AB$10))+'PY Rebate Liability'!Z$8*MAX(0,IF('PY Rebate Liability'!Z$8&lt;=0,0,MAX(85%,'PY Rebate Liability'!Z$12)-'PY Rebate Liability'!Z$6/'PY Rebate Liability'!Z$8/1.5-'PY Rebate Liability'!AB$10))+'PY Rebate Liability'!AA$8*MAX(0,IF('PY Rebate Liability'!AA$8&lt;=0,0,Y$43-'PY Rebate Liability'!AA$6/'PY Rebate Liability'!AA$8/1.25-'PY Rebate Liability'!AB$10))),0))</f>
        <v/>
      </c>
      <c r="Z48" s="213" t="str">
        <f>IF(OR(Z$47="",'PY Rebate Liability'!AA$21+'PY Rebate Liability'!AA$23=0),"",IFERROR('PY Rebate Liability'!AB$30*'PY Rebate Liability'!AA$23*MAX(0,IF('PY Rebate Liability'!AA$23&lt;=0,0,Z$43-'PY Rebate Liability'!AA$21/'PY Rebate Liability'!AA$23-'PY Rebate Liability'!AB$25))/('PY Rebate Liability'!Y$23*MAX(0,IF('PY Rebate Liability'!Y$23&lt;=0,0,MAX(85%,'PY Rebate Liability'!Y$27)-'PY Rebate Liability'!Y$21/'PY Rebate Liability'!Y$23/1.5-'PY Rebate Liability'!AB$25))+'PY Rebate Liability'!Z$23*MAX(0,IF('PY Rebate Liability'!Z$23&lt;=0,0,Y$43-'PY Rebate Liability'!Z$21/'PY Rebate Liability'!Z$23/1.25-'PY Rebate Liability'!AB$25))+'PY Rebate Liability'!AA$23*MAX(0,IF('PY Rebate Liability'!AA$23&lt;=0,0,Z$43-'PY Rebate Liability'!AA$21/'PY Rebate Liability'!AA$23-'PY Rebate Liability'!AB$25))),0))</f>
        <v/>
      </c>
      <c r="AA48" s="381"/>
      <c r="AB48" s="205"/>
      <c r="AC48" s="206"/>
      <c r="AD48" s="205"/>
      <c r="AE48" s="205"/>
      <c r="AF48" s="205"/>
      <c r="AG48" s="206"/>
      <c r="AH48" s="205"/>
      <c r="AI48" s="205"/>
      <c r="AJ48" s="205"/>
      <c r="AK48" s="212" t="str">
        <f>IF(OR(AK$47="",'PY Rebate Liability'!AM$6+'PY Rebate Liability'!AM$8+'PY Rebate Liability'!AL$21+'PY Rebate Liability'!AL$23=0),"",IFERROR('PY Rebate Liability'!AN$30*'PY Rebate Liability'!AL$23*MAX(0,IF('PY Rebate Liability'!AL$23&lt;=0,0,AK$43-'PY Rebate Liability'!AL$21/'PY Rebate Liability'!AL$23-'PY Rebate Liability'!AN$25))/('PY Rebate Liability'!AK$23*MAX(0,IF('PY Rebate Liability'!AK$23&lt;=0,0,MAX(80%,'PY Rebate Liability'!AK$27)-'PY Rebate Liability'!AK$21/'PY Rebate Liability'!AK$23/1.15-'PY Rebate Liability'!AN$25))+'PY Rebate Liability'!AL$23*MAX(0,IF('PY Rebate Liability'!AL$23&lt;=0,0,AK$43-'PY Rebate Liability'!AL$21/'PY Rebate Liability'!AL$23-'PY Rebate Liability'!AN$25))+'PY Rebate Liability'!AM$23*MAX(0,IF('PY Rebate Liability'!AM$23&lt;=0,0,AL$43-'PY Rebate Liability'!AM$21/'PY Rebate Liability'!AM$23-'PY Rebate Liability'!AN$25))),0)+IFERROR('PY Rebate Liability'!AN$15*'PY Rebate Liability'!AM$8*MAX(0,IF('PY Rebate Liability'!AM$8&lt;=0,0,AK$43-'PY Rebate Liability'!AM$6/'PY Rebate Liability'!AM$8-'PY Rebate Liability'!AN$10))/('PY Rebate Liability'!AK$8*MAX(0,IF('PY Rebate Liability'!AK$8&lt;=0,0,MAX(80%,'PY Rebate Liability'!AK$12)-'PY Rebate Liability'!AK$6/'PY Rebate Liability'!AK$8-'PY Rebate Liability'!AN$10))+'PY Rebate Liability'!AL$8*MAX(0,IF('PY Rebate Liability'!AL$8&lt;=0,0,MAX(80%,'PY Rebate Liability'!AL$12)-'PY Rebate Liability'!AL$6/'PY Rebate Liability'!AL$8/1.15-'PY Rebate Liability'!AN$10))+'PY Rebate Liability'!AM$8*MAX(0,IF('PY Rebate Liability'!AM$8&lt;=0,0,AK$43-'PY Rebate Liability'!AM$6/'PY Rebate Liability'!AM$8-'PY Rebate Liability'!AN$10))),0))</f>
        <v/>
      </c>
      <c r="AL48" s="213" t="str">
        <f>IF(OR(AL$47="",'PY Rebate Liability'!AM$21+'PY Rebate Liability'!AM$23=0),"",IFERROR('PY Rebate Liability'!AN$30*'PY Rebate Liability'!AM$23*MAX(0,IF('PY Rebate Liability'!AM$23&lt;=0,0,AL$43-'PY Rebate Liability'!AM$21/'PY Rebate Liability'!AM$23-'PY Rebate Liability'!AN$25))/('PY Rebate Liability'!AK$23*MAX(0,IF('PY Rebate Liability'!AK$23&lt;=0,0,MAX(80%,'PY Rebate Liability'!AK$27)-'PY Rebate Liability'!AK$21/'PY Rebate Liability'!AK$23/1.15-'PY Rebate Liability'!AN$25))+'PY Rebate Liability'!AL$23*MAX(0,IF('PY Rebate Liability'!AL$23&lt;=0,0,AK$43-'PY Rebate Liability'!AL$21/'PY Rebate Liability'!AL$23-'PY Rebate Liability'!AN$25))+'PY Rebate Liability'!AM$23*MAX(0,IF('PY Rebate Liability'!AM$23&lt;=0,0,AL$43-'PY Rebate Liability'!AM$21/'PY Rebate Liability'!AM$23-'PY Rebate Liability'!AN$25))),""))</f>
        <v/>
      </c>
      <c r="AM48" s="381"/>
      <c r="AN48" s="284"/>
    </row>
    <row r="49" spans="1:40" s="73" customFormat="1">
      <c r="A49" s="72"/>
      <c r="B49" s="376" t="s">
        <v>525</v>
      </c>
      <c r="C49" s="212" t="str">
        <f>IF(C$47="","",MAX(0,SUM(C$47)-SUM(C$48)))</f>
        <v/>
      </c>
      <c r="D49" s="213" t="str">
        <f>IF(D$47="","",MAX(0,SUM(D$47)-SUM(D$48)))</f>
        <v/>
      </c>
      <c r="E49" s="213" t="str">
        <f>IF(E$47="","",MAX(0,SUM(E$47)-SUM(E$48)))</f>
        <v/>
      </c>
      <c r="F49" s="205"/>
      <c r="G49" s="270"/>
      <c r="H49" s="212" t="str">
        <f>IF(H$47="","",MAX(0,SUM(H$47)-SUM(H$48)))</f>
        <v/>
      </c>
      <c r="I49" s="213" t="str">
        <f>IF(I$47="","",MAX(0,SUM(I$47)-SUM(I$48)))</f>
        <v/>
      </c>
      <c r="J49" s="213" t="str">
        <f>IF(J$47="","",MAX(0,SUM(J$47)-SUM(J$48)))</f>
        <v/>
      </c>
      <c r="K49" s="205"/>
      <c r="L49" s="270"/>
      <c r="M49" s="212" t="str">
        <f>IF(M$47="","",MAX(0,SUM(M$47)-SUM(M$48)))</f>
        <v/>
      </c>
      <c r="N49" s="213" t="str">
        <f>IF(N$47="","",MAX(0,SUM(N$47)-SUM(N$48)))</f>
        <v/>
      </c>
      <c r="O49" s="213" t="str">
        <f>IF(O$47="","",MAX(0,SUM(O$47)-SUM(O$48)))</f>
        <v/>
      </c>
      <c r="P49" s="205"/>
      <c r="Q49" s="212" t="str">
        <f>IF(Q$47="","",MAX(0,SUM(Q$47)-SUM(Q$48)))</f>
        <v/>
      </c>
      <c r="R49" s="213" t="str">
        <f>IF(R$47="","",MAX(0,SUM(R$47)-SUM(R$48)))</f>
        <v/>
      </c>
      <c r="S49" s="213" t="str">
        <f>IF(S$47="","",MAX(0,SUM(S$47)-SUM(S$48)))</f>
        <v/>
      </c>
      <c r="T49" s="205"/>
      <c r="U49" s="212" t="str">
        <f>IF(U$47="","",MAX(0,SUM(U$47)-SUM(U$48)))</f>
        <v/>
      </c>
      <c r="V49" s="213" t="str">
        <f>IF(V$47="","",MAX(0,SUM(V$47)-SUM(V$48)))</f>
        <v/>
      </c>
      <c r="W49" s="213" t="str">
        <f>IF(W$47="","",MAX(0,SUM(W$47)-SUM(W$48)))</f>
        <v/>
      </c>
      <c r="X49" s="205"/>
      <c r="Y49" s="212" t="str">
        <f>IF(Y$47="","",MAX(0,SUM(Y$47)-SUM(Y$48)))</f>
        <v/>
      </c>
      <c r="Z49" s="213" t="str">
        <f>IF(Z$47="","",MAX(0,SUM(Z$47)-SUM(Z$48)))</f>
        <v/>
      </c>
      <c r="AA49" s="213" t="str">
        <f>IF(AA$47="","",MAX(0,SUM(AA$47)-SUM(AA$48)))</f>
        <v/>
      </c>
      <c r="AB49" s="205"/>
      <c r="AC49" s="206"/>
      <c r="AD49" s="205"/>
      <c r="AE49" s="205"/>
      <c r="AF49" s="205"/>
      <c r="AG49" s="206"/>
      <c r="AH49" s="205"/>
      <c r="AI49" s="205"/>
      <c r="AJ49" s="205"/>
      <c r="AK49" s="212" t="str">
        <f>IF(AK$47="","",MAX(0,SUM(AK$47)-SUM(AK$48)))</f>
        <v/>
      </c>
      <c r="AL49" s="213" t="str">
        <f>IF(AL$47="","",MAX(0,SUM(AL$47)-SUM(AL$48)))</f>
        <v/>
      </c>
      <c r="AM49" s="213" t="str">
        <f>IF(AM$47="","",MAX(0,SUM(AM$47)-SUM(AM$48)))</f>
        <v/>
      </c>
      <c r="AN49" s="284"/>
    </row>
    <row r="50" spans="1:40" s="73" customFormat="1">
      <c r="A50" s="72"/>
      <c r="B50" s="387" t="s">
        <v>585</v>
      </c>
      <c r="C50" s="266" t="str">
        <f>IF(C$47="","",MIN(F$46,SUM(C$49)*IFERROR((C$15-C$16)/C$17,1)))</f>
        <v/>
      </c>
      <c r="D50" s="267" t="str">
        <f>IF(D$47="","",MIN(F$46-SUM(C$50),SUM(D$49)*IFERROR((D$15-D$16)/D$17,1)))</f>
        <v/>
      </c>
      <c r="E50" s="267" t="str">
        <f>IF(E$47="","",MIN(F$46-SUM(C$50:D$50),SUM(E$49)*IFERROR((E$15-E$16)/E$17,1)))</f>
        <v/>
      </c>
      <c r="F50" s="267" t="str">
        <f>IF(AND(C$50="",D$50="",E$50=""),"",SUM(C$50:E$50))</f>
        <v/>
      </c>
      <c r="G50" s="270"/>
      <c r="H50" s="266" t="str">
        <f>IF(H$47="","",MIN(K$46,SUM(H$49)*IFERROR((H$15-H$16)/H$17,1)))</f>
        <v/>
      </c>
      <c r="I50" s="267" t="str">
        <f>IF(I$47="","",MIN(K$46-SUM(H$50),SUM(I$49)*IFERROR((I$15-I$16)/I$17,1)))</f>
        <v/>
      </c>
      <c r="J50" s="267" t="str">
        <f>IF(J$47="","",MIN(K$46-SUM(H$50:I$50),SUM(J$49)*IFERROR((J$15-J$16)/J$17,1)))</f>
        <v/>
      </c>
      <c r="K50" s="267" t="str">
        <f>IF(AND(H$50="",I$50="",J$50=""),"",SUM(H$50:J$50))</f>
        <v/>
      </c>
      <c r="L50" s="270"/>
      <c r="M50" s="266" t="str">
        <f>IF(M$47="","",MIN(P$46,SUM(M$49)*IFERROR((M$15-M$16)/M$17,1)))</f>
        <v/>
      </c>
      <c r="N50" s="267" t="str">
        <f>IF(N$47="","",MIN(P$46-SUM(M$50),SUM(N$49)*IFERROR((N$15-N$16)/N$17,1)))</f>
        <v/>
      </c>
      <c r="O50" s="267" t="str">
        <f>IF(O$47="","",MIN(P$46-SUM(M$50:N$50),SUM(O$49)*IFERROR((O$15-O$16)/O$17,1)))</f>
        <v/>
      </c>
      <c r="P50" s="267" t="str">
        <f>IF(AND(M$50="",N$50="",O$50=""),"",SUM(M$50:O$50))</f>
        <v/>
      </c>
      <c r="Q50" s="266" t="str">
        <f>IF(Q$47="","",MIN(T$46,SUM(Q$49)*IFERROR((Q$15-Q$16)/Q$17,1)))</f>
        <v/>
      </c>
      <c r="R50" s="267" t="str">
        <f>IF(R$47="","",MIN(T$46-SUM(Q$50),SUM(R$49)*IFERROR((R$15-R$16)/R$17,1)))</f>
        <v/>
      </c>
      <c r="S50" s="267" t="str">
        <f>IF(S$47="","",MIN(T$46-SUM(Q$50:R$50),SUM(S$49)*IFERROR((S$15-S$16)/S$17,1)))</f>
        <v/>
      </c>
      <c r="T50" s="267" t="str">
        <f>IF(AND(Q$50="",R$50="",S$50=""),"",SUM(Q$50:S$50))</f>
        <v/>
      </c>
      <c r="U50" s="266" t="str">
        <f>IF(U$47="","",MIN(X$46,SUM(U$49)*IFERROR((U$15-U$16)/U$17,1)))</f>
        <v/>
      </c>
      <c r="V50" s="267" t="str">
        <f>IF(V$47="","",MIN(X$46-SUM(U$50),SUM(V$49)*IFERROR((V$15-V$16)/V$17,1)))</f>
        <v/>
      </c>
      <c r="W50" s="267" t="str">
        <f>IF(W$47="","",MIN(X$46-SUM(U$50:V$50),SUM(W$49)*IFERROR((W$15-W$16)/W$17,1)))</f>
        <v/>
      </c>
      <c r="X50" s="267" t="str">
        <f>IF(AND(U$50="",V$50="",W$50=""),"",SUM(U$50:W$50))</f>
        <v/>
      </c>
      <c r="Y50" s="266" t="str">
        <f>IF(Y$47="","",MIN(AB$46,SUM(Y$49)*IFERROR((Y$15-Y$16)/Y$17,1)))</f>
        <v/>
      </c>
      <c r="Z50" s="267" t="str">
        <f>IF(Z$47="","",MIN(AB$46-SUM(Y$50),SUM(Z$49)*IFERROR((Z$15-Z$16)/Z$17,1)))</f>
        <v/>
      </c>
      <c r="AA50" s="267" t="str">
        <f>IF(AA$47="","",MIN(AB$46-SUM(Y$50:Z$50),SUM(AA$49)*IFERROR((AA$15-AA$16)/AA$17,1)))</f>
        <v/>
      </c>
      <c r="AB50" s="267" t="str">
        <f>IF(AND(Y$50="",Z$50="",AA$50=""),"",SUM(Y$50:AA$50))</f>
        <v/>
      </c>
      <c r="AC50" s="206"/>
      <c r="AD50" s="205"/>
      <c r="AE50" s="205"/>
      <c r="AF50" s="205"/>
      <c r="AG50" s="206"/>
      <c r="AH50" s="205"/>
      <c r="AI50" s="205"/>
      <c r="AJ50" s="205"/>
      <c r="AK50" s="266" t="str">
        <f>IF(AK$47="","",MIN(AN$46,SUM(AK$49)*IFERROR((AK$15-AK$16)/AK$17,1)))</f>
        <v/>
      </c>
      <c r="AL50" s="267" t="str">
        <f>IF(AL$47="","",MIN(AN$46-SUM(AK$50),SUM(AL$49)*IFERROR((AL$15-AL$16)/AL$17,1)))</f>
        <v/>
      </c>
      <c r="AM50" s="267" t="str">
        <f>IF(AM$47="","",MIN(AN$46-SUM(AK$50:AL$50),SUM(AM$49)*IFERROR((AM$15-AM$16)/AM$17,1)))</f>
        <v/>
      </c>
      <c r="AN50" s="289" t="str">
        <f>IF(AND(AK$50="",AL$50="",AM$50=""),"",SUM(AK$50:AM$50))</f>
        <v/>
      </c>
    </row>
    <row r="51" spans="1:40" s="18" customFormat="1" ht="17.399999999999999" thickBot="1">
      <c r="A51" s="19"/>
      <c r="B51" s="122" t="s">
        <v>472</v>
      </c>
      <c r="C51" s="262"/>
      <c r="D51" s="263"/>
      <c r="E51" s="263"/>
      <c r="F51" s="263"/>
      <c r="G51" s="264"/>
      <c r="H51" s="262"/>
      <c r="I51" s="263"/>
      <c r="J51" s="263"/>
      <c r="K51" s="263"/>
      <c r="L51" s="264"/>
      <c r="M51" s="262"/>
      <c r="N51" s="263"/>
      <c r="O51" s="263"/>
      <c r="P51" s="263"/>
      <c r="Q51" s="262"/>
      <c r="R51" s="263"/>
      <c r="S51" s="263"/>
      <c r="T51" s="263"/>
      <c r="U51" s="262"/>
      <c r="V51" s="263"/>
      <c r="W51" s="263"/>
      <c r="X51" s="263"/>
      <c r="Y51" s="262"/>
      <c r="Z51" s="263"/>
      <c r="AA51" s="263"/>
      <c r="AB51" s="263"/>
      <c r="AC51" s="262"/>
      <c r="AD51" s="263"/>
      <c r="AE51" s="263"/>
      <c r="AF51" s="263"/>
      <c r="AG51" s="262"/>
      <c r="AH51" s="263"/>
      <c r="AI51" s="263"/>
      <c r="AJ51" s="263"/>
      <c r="AK51" s="262"/>
      <c r="AL51" s="263"/>
      <c r="AM51" s="263"/>
      <c r="AN51" s="280"/>
    </row>
    <row r="52" spans="1:40" s="18" customFormat="1" ht="13.5" customHeight="1" thickTop="1">
      <c r="A52" s="19"/>
      <c r="B52" s="105" t="s">
        <v>519</v>
      </c>
      <c r="C52" s="215"/>
      <c r="D52" s="216"/>
      <c r="E52" s="216"/>
      <c r="F52" s="216"/>
      <c r="G52" s="191"/>
      <c r="H52" s="215"/>
      <c r="I52" s="216"/>
      <c r="J52" s="216"/>
      <c r="K52" s="216"/>
      <c r="L52" s="191"/>
      <c r="M52" s="215"/>
      <c r="N52" s="216"/>
      <c r="O52" s="216"/>
      <c r="P52" s="216"/>
      <c r="Q52" s="215"/>
      <c r="R52" s="216"/>
      <c r="S52" s="216"/>
      <c r="T52" s="216"/>
      <c r="U52" s="215"/>
      <c r="V52" s="216"/>
      <c r="W52" s="216"/>
      <c r="X52" s="216"/>
      <c r="Y52" s="215"/>
      <c r="Z52" s="216"/>
      <c r="AA52" s="216"/>
      <c r="AB52" s="216"/>
      <c r="AC52" s="215"/>
      <c r="AD52" s="216"/>
      <c r="AE52" s="216"/>
      <c r="AF52" s="216"/>
      <c r="AG52" s="215"/>
      <c r="AH52" s="216"/>
      <c r="AI52" s="216"/>
      <c r="AJ52" s="216"/>
      <c r="AK52" s="215"/>
      <c r="AL52" s="216"/>
      <c r="AM52" s="216"/>
      <c r="AN52" s="217"/>
    </row>
    <row r="53" spans="1:40" s="18" customFormat="1">
      <c r="A53" s="19"/>
      <c r="B53" s="106" t="s">
        <v>568</v>
      </c>
      <c r="C53" s="193"/>
      <c r="D53" s="194"/>
      <c r="E53" s="194"/>
      <c r="F53" s="205"/>
      <c r="G53" s="199"/>
      <c r="H53" s="193"/>
      <c r="I53" s="194"/>
      <c r="J53" s="194"/>
      <c r="K53" s="205"/>
      <c r="L53" s="199"/>
      <c r="M53" s="193"/>
      <c r="N53" s="194"/>
      <c r="O53" s="194"/>
      <c r="P53" s="205"/>
      <c r="Q53" s="193"/>
      <c r="R53" s="194"/>
      <c r="S53" s="194"/>
      <c r="T53" s="205"/>
      <c r="U53" s="193"/>
      <c r="V53" s="194"/>
      <c r="W53" s="194"/>
      <c r="X53" s="205"/>
      <c r="Y53" s="193"/>
      <c r="Z53" s="194"/>
      <c r="AA53" s="194"/>
      <c r="AB53" s="205"/>
      <c r="AC53" s="206"/>
      <c r="AD53" s="205"/>
      <c r="AE53" s="205"/>
      <c r="AF53" s="205"/>
      <c r="AG53" s="206"/>
      <c r="AH53" s="205"/>
      <c r="AI53" s="205"/>
      <c r="AJ53" s="205"/>
      <c r="AK53" s="193"/>
      <c r="AL53" s="194"/>
      <c r="AM53" s="194"/>
      <c r="AN53" s="284"/>
    </row>
    <row r="54" spans="1:40" s="18" customFormat="1">
      <c r="A54" s="19"/>
      <c r="B54" s="106" t="s">
        <v>569</v>
      </c>
      <c r="C54" s="193"/>
      <c r="D54" s="194"/>
      <c r="E54" s="194"/>
      <c r="F54" s="205"/>
      <c r="G54" s="199"/>
      <c r="H54" s="193"/>
      <c r="I54" s="194"/>
      <c r="J54" s="194"/>
      <c r="K54" s="205"/>
      <c r="L54" s="199"/>
      <c r="M54" s="193"/>
      <c r="N54" s="194"/>
      <c r="O54" s="194"/>
      <c r="P54" s="205"/>
      <c r="Q54" s="193"/>
      <c r="R54" s="194"/>
      <c r="S54" s="194"/>
      <c r="T54" s="205"/>
      <c r="U54" s="193"/>
      <c r="V54" s="194"/>
      <c r="W54" s="194"/>
      <c r="X54" s="205"/>
      <c r="Y54" s="193"/>
      <c r="Z54" s="194"/>
      <c r="AA54" s="194"/>
      <c r="AB54" s="205"/>
      <c r="AC54" s="206"/>
      <c r="AD54" s="205"/>
      <c r="AE54" s="205"/>
      <c r="AF54" s="205"/>
      <c r="AG54" s="206"/>
      <c r="AH54" s="205"/>
      <c r="AI54" s="205"/>
      <c r="AJ54" s="205"/>
      <c r="AK54" s="193"/>
      <c r="AL54" s="194"/>
      <c r="AM54" s="194"/>
      <c r="AN54" s="284"/>
    </row>
    <row r="55" spans="1:40" s="18" customFormat="1">
      <c r="A55" s="19"/>
      <c r="B55" s="107" t="s">
        <v>441</v>
      </c>
      <c r="C55" s="206"/>
      <c r="D55" s="205"/>
      <c r="E55" s="205"/>
      <c r="F55" s="205"/>
      <c r="G55" s="214">
        <f>G57-G56</f>
        <v>0</v>
      </c>
      <c r="H55" s="206"/>
      <c r="I55" s="205"/>
      <c r="J55" s="205"/>
      <c r="K55" s="205"/>
      <c r="L55" s="214">
        <f>L57-L56</f>
        <v>0</v>
      </c>
      <c r="M55" s="206"/>
      <c r="N55" s="205"/>
      <c r="O55" s="205"/>
      <c r="P55" s="205"/>
      <c r="Q55" s="206"/>
      <c r="R55" s="205"/>
      <c r="S55" s="205"/>
      <c r="T55" s="205"/>
      <c r="U55" s="206"/>
      <c r="V55" s="205"/>
      <c r="W55" s="205"/>
      <c r="X55" s="205"/>
      <c r="Y55" s="206"/>
      <c r="Z55" s="205"/>
      <c r="AA55" s="205"/>
      <c r="AB55" s="205"/>
      <c r="AC55" s="206"/>
      <c r="AD55" s="205"/>
      <c r="AE55" s="205"/>
      <c r="AF55" s="205"/>
      <c r="AG55" s="206"/>
      <c r="AH55" s="205"/>
      <c r="AI55" s="205"/>
      <c r="AJ55" s="205"/>
      <c r="AK55" s="206"/>
      <c r="AL55" s="205"/>
      <c r="AM55" s="205"/>
      <c r="AN55" s="284"/>
    </row>
    <row r="56" spans="1:40" s="18" customFormat="1">
      <c r="A56" s="19"/>
      <c r="B56" s="106" t="s">
        <v>460</v>
      </c>
      <c r="C56" s="206"/>
      <c r="D56" s="205"/>
      <c r="E56" s="205"/>
      <c r="F56" s="205"/>
      <c r="G56" s="380"/>
      <c r="H56" s="206"/>
      <c r="I56" s="205"/>
      <c r="J56" s="205"/>
      <c r="K56" s="205"/>
      <c r="L56" s="380"/>
      <c r="M56" s="206"/>
      <c r="N56" s="205"/>
      <c r="O56" s="205"/>
      <c r="P56" s="205"/>
      <c r="Q56" s="206"/>
      <c r="R56" s="205"/>
      <c r="S56" s="205"/>
      <c r="T56" s="205"/>
      <c r="U56" s="206"/>
      <c r="V56" s="205"/>
      <c r="W56" s="205"/>
      <c r="X56" s="205"/>
      <c r="Y56" s="206"/>
      <c r="Z56" s="205"/>
      <c r="AA56" s="205"/>
      <c r="AB56" s="205"/>
      <c r="AC56" s="206"/>
      <c r="AD56" s="205"/>
      <c r="AE56" s="205"/>
      <c r="AF56" s="205"/>
      <c r="AG56" s="206"/>
      <c r="AH56" s="205"/>
      <c r="AI56" s="205"/>
      <c r="AJ56" s="205"/>
      <c r="AK56" s="206"/>
      <c r="AL56" s="205"/>
      <c r="AM56" s="205"/>
      <c r="AN56" s="284"/>
    </row>
    <row r="57" spans="1:40" s="18" customFormat="1" ht="26.4">
      <c r="A57" s="19"/>
      <c r="B57" s="106" t="s">
        <v>461</v>
      </c>
      <c r="C57" s="206"/>
      <c r="D57" s="205"/>
      <c r="E57" s="205"/>
      <c r="F57" s="205"/>
      <c r="G57" s="380"/>
      <c r="H57" s="206"/>
      <c r="I57" s="205"/>
      <c r="J57" s="205"/>
      <c r="K57" s="205"/>
      <c r="L57" s="380"/>
      <c r="M57" s="206"/>
      <c r="N57" s="205"/>
      <c r="O57" s="205"/>
      <c r="P57" s="205"/>
      <c r="Q57" s="206"/>
      <c r="R57" s="205"/>
      <c r="S57" s="205"/>
      <c r="T57" s="205"/>
      <c r="U57" s="206"/>
      <c r="V57" s="205"/>
      <c r="W57" s="205"/>
      <c r="X57" s="205"/>
      <c r="Y57" s="206"/>
      <c r="Z57" s="205"/>
      <c r="AA57" s="205"/>
      <c r="AB57" s="205"/>
      <c r="AC57" s="206"/>
      <c r="AD57" s="205"/>
      <c r="AE57" s="205"/>
      <c r="AF57" s="205"/>
      <c r="AG57" s="206"/>
      <c r="AH57" s="205"/>
      <c r="AI57" s="205"/>
      <c r="AJ57" s="205"/>
      <c r="AK57" s="206"/>
      <c r="AL57" s="205"/>
      <c r="AM57" s="205"/>
      <c r="AN57" s="284"/>
    </row>
    <row r="58" spans="1:40" s="18" customFormat="1">
      <c r="A58" s="19"/>
      <c r="B58" s="376" t="s">
        <v>462</v>
      </c>
      <c r="C58" s="206"/>
      <c r="D58" s="205"/>
      <c r="E58" s="194"/>
      <c r="F58" s="205"/>
      <c r="G58" s="199"/>
      <c r="H58" s="206"/>
      <c r="I58" s="205"/>
      <c r="J58" s="194"/>
      <c r="K58" s="205"/>
      <c r="L58" s="199"/>
      <c r="M58" s="206"/>
      <c r="N58" s="205"/>
      <c r="O58" s="205"/>
      <c r="P58" s="205"/>
      <c r="Q58" s="206"/>
      <c r="R58" s="205"/>
      <c r="S58" s="194"/>
      <c r="T58" s="205"/>
      <c r="U58" s="206"/>
      <c r="V58" s="205"/>
      <c r="W58" s="194"/>
      <c r="X58" s="205"/>
      <c r="Y58" s="206"/>
      <c r="Z58" s="205"/>
      <c r="AA58" s="205"/>
      <c r="AB58" s="205"/>
      <c r="AC58" s="206"/>
      <c r="AD58" s="205"/>
      <c r="AE58" s="205"/>
      <c r="AF58" s="205"/>
      <c r="AG58" s="206"/>
      <c r="AH58" s="205"/>
      <c r="AI58" s="205"/>
      <c r="AJ58" s="205"/>
      <c r="AK58" s="206"/>
      <c r="AL58" s="205"/>
      <c r="AM58" s="194"/>
      <c r="AN58" s="284"/>
    </row>
    <row r="59" spans="1:40" s="18" customFormat="1">
      <c r="A59" s="19"/>
      <c r="B59" s="376" t="s">
        <v>463</v>
      </c>
      <c r="C59" s="206"/>
      <c r="D59" s="205"/>
      <c r="E59" s="194"/>
      <c r="F59" s="205"/>
      <c r="G59" s="199"/>
      <c r="H59" s="206"/>
      <c r="I59" s="205"/>
      <c r="J59" s="194"/>
      <c r="K59" s="205"/>
      <c r="L59" s="199"/>
      <c r="M59" s="206"/>
      <c r="N59" s="205"/>
      <c r="O59" s="205"/>
      <c r="P59" s="205"/>
      <c r="Q59" s="206"/>
      <c r="R59" s="205"/>
      <c r="S59" s="194"/>
      <c r="T59" s="205"/>
      <c r="U59" s="206"/>
      <c r="V59" s="205"/>
      <c r="W59" s="194"/>
      <c r="X59" s="205"/>
      <c r="Y59" s="206"/>
      <c r="Z59" s="205"/>
      <c r="AA59" s="205"/>
      <c r="AB59" s="205"/>
      <c r="AC59" s="206"/>
      <c r="AD59" s="205"/>
      <c r="AE59" s="205"/>
      <c r="AF59" s="205"/>
      <c r="AG59" s="206"/>
      <c r="AH59" s="205"/>
      <c r="AI59" s="205"/>
      <c r="AJ59" s="205"/>
      <c r="AK59" s="206"/>
      <c r="AL59" s="205"/>
      <c r="AM59" s="194"/>
      <c r="AN59" s="284"/>
    </row>
    <row r="60" spans="1:40" s="18" customFormat="1">
      <c r="A60" s="19"/>
      <c r="B60" s="376" t="s">
        <v>464</v>
      </c>
      <c r="C60" s="206"/>
      <c r="D60" s="205"/>
      <c r="E60" s="194"/>
      <c r="F60" s="205"/>
      <c r="G60" s="199"/>
      <c r="H60" s="206"/>
      <c r="I60" s="205"/>
      <c r="J60" s="194"/>
      <c r="K60" s="205"/>
      <c r="L60" s="199"/>
      <c r="M60" s="206"/>
      <c r="N60" s="205"/>
      <c r="O60" s="205"/>
      <c r="P60" s="205"/>
      <c r="Q60" s="206"/>
      <c r="R60" s="205"/>
      <c r="S60" s="194"/>
      <c r="T60" s="205"/>
      <c r="U60" s="206"/>
      <c r="V60" s="205"/>
      <c r="W60" s="194"/>
      <c r="X60" s="205"/>
      <c r="Y60" s="206"/>
      <c r="Z60" s="205"/>
      <c r="AA60" s="205"/>
      <c r="AB60" s="205"/>
      <c r="AC60" s="206"/>
      <c r="AD60" s="205"/>
      <c r="AE60" s="205"/>
      <c r="AF60" s="205"/>
      <c r="AG60" s="206"/>
      <c r="AH60" s="205"/>
      <c r="AI60" s="205"/>
      <c r="AJ60" s="205"/>
      <c r="AK60" s="206"/>
      <c r="AL60" s="205"/>
      <c r="AM60" s="194"/>
      <c r="AN60" s="284"/>
    </row>
    <row r="61" spans="1:40" s="18" customFormat="1" ht="13.8" thickBot="1">
      <c r="A61" s="19"/>
      <c r="B61" s="377" t="s">
        <v>298</v>
      </c>
      <c r="C61" s="313"/>
      <c r="D61" s="314"/>
      <c r="E61" s="273"/>
      <c r="F61" s="314"/>
      <c r="G61" s="315"/>
      <c r="H61" s="313"/>
      <c r="I61" s="314"/>
      <c r="J61" s="273"/>
      <c r="K61" s="314"/>
      <c r="L61" s="315"/>
      <c r="M61" s="313"/>
      <c r="N61" s="314"/>
      <c r="O61" s="314"/>
      <c r="P61" s="314"/>
      <c r="Q61" s="313"/>
      <c r="R61" s="314"/>
      <c r="S61" s="273"/>
      <c r="T61" s="314"/>
      <c r="U61" s="313"/>
      <c r="V61" s="314"/>
      <c r="W61" s="273"/>
      <c r="X61" s="314"/>
      <c r="Y61" s="313"/>
      <c r="Z61" s="314"/>
      <c r="AA61" s="314"/>
      <c r="AB61" s="314"/>
      <c r="AC61" s="313"/>
      <c r="AD61" s="314"/>
      <c r="AE61" s="314"/>
      <c r="AF61" s="314"/>
      <c r="AG61" s="313"/>
      <c r="AH61" s="314"/>
      <c r="AI61" s="314"/>
      <c r="AJ61" s="314"/>
      <c r="AK61" s="313"/>
      <c r="AL61" s="314"/>
      <c r="AM61" s="273"/>
      <c r="AN61" s="316"/>
    </row>
    <row r="62" spans="1:40" s="10" customFormat="1">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row>
    <row r="63" spans="1:40" ht="13.5" customHeight="1">
      <c r="B63" s="106"/>
    </row>
    <row r="66" spans="1:14">
      <c r="B66" s="37"/>
    </row>
    <row r="67" spans="1:14" ht="12.75" customHeight="1">
      <c r="B67" s="47"/>
    </row>
    <row r="70" spans="1:14">
      <c r="A70" s="4"/>
      <c r="B70" s="3"/>
      <c r="N70" s="4"/>
    </row>
    <row r="71" spans="1:14">
      <c r="A71" s="4"/>
      <c r="B71" s="30"/>
      <c r="N71" s="4"/>
    </row>
  </sheetData>
  <phoneticPr fontId="25" type="noConversion"/>
  <conditionalFormatting sqref="C31">
    <cfRule type="cellIs" dxfId="71" priority="75" stopIfTrue="1" operator="lessThan">
      <formula>0</formula>
    </cfRule>
  </conditionalFormatting>
  <conditionalFormatting sqref="C15:C16">
    <cfRule type="cellIs" dxfId="70" priority="88" stopIfTrue="1" operator="lessThan">
      <formula>0</formula>
    </cfRule>
  </conditionalFormatting>
  <conditionalFormatting sqref="C5:C11">
    <cfRule type="cellIs" dxfId="69" priority="89" stopIfTrue="1" operator="lessThan">
      <formula>0</formula>
    </cfRule>
  </conditionalFormatting>
  <conditionalFormatting sqref="H15:H16">
    <cfRule type="cellIs" dxfId="68" priority="72" stopIfTrue="1" operator="lessThan">
      <formula>0</formula>
    </cfRule>
  </conditionalFormatting>
  <conditionalFormatting sqref="Q31">
    <cfRule type="cellIs" dxfId="67" priority="62" stopIfTrue="1" operator="lessThan">
      <formula>0</formula>
    </cfRule>
  </conditionalFormatting>
  <conditionalFormatting sqref="M31">
    <cfRule type="cellIs" dxfId="66" priority="66" stopIfTrue="1" operator="lessThan">
      <formula>0</formula>
    </cfRule>
  </conditionalFormatting>
  <conditionalFormatting sqref="H43:K43">
    <cfRule type="cellIs" dxfId="65" priority="69" stopIfTrue="1" operator="lessThan">
      <formula>0</formula>
    </cfRule>
  </conditionalFormatting>
  <conditionalFormatting sqref="Q43:T43">
    <cfRule type="cellIs" dxfId="64" priority="61" stopIfTrue="1" operator="lessThan">
      <formula>0</formula>
    </cfRule>
  </conditionalFormatting>
  <conditionalFormatting sqref="M5:M7">
    <cfRule type="cellIs" dxfId="63" priority="68" stopIfTrue="1" operator="lessThan">
      <formula>0</formula>
    </cfRule>
  </conditionalFormatting>
  <conditionalFormatting sqref="H31">
    <cfRule type="cellIs" dxfId="62" priority="70" stopIfTrue="1" operator="lessThan">
      <formula>0</formula>
    </cfRule>
  </conditionalFormatting>
  <conditionalFormatting sqref="C43:F43">
    <cfRule type="cellIs" dxfId="61" priority="74" stopIfTrue="1" operator="lessThan">
      <formula>0</formula>
    </cfRule>
  </conditionalFormatting>
  <conditionalFormatting sqref="H5:H7">
    <cfRule type="cellIs" dxfId="60" priority="73" stopIfTrue="1" operator="lessThan">
      <formula>0</formula>
    </cfRule>
  </conditionalFormatting>
  <conditionalFormatting sqref="M15:M16">
    <cfRule type="cellIs" dxfId="59" priority="67" stopIfTrue="1" operator="lessThan">
      <formula>0</formula>
    </cfRule>
  </conditionalFormatting>
  <conditionalFormatting sqref="M43:P43">
    <cfRule type="cellIs" dxfId="58" priority="65" stopIfTrue="1" operator="lessThan">
      <formula>0</formula>
    </cfRule>
  </conditionalFormatting>
  <conditionalFormatting sqref="Q5:Q7">
    <cfRule type="cellIs" dxfId="57" priority="64" stopIfTrue="1" operator="lessThan">
      <formula>0</formula>
    </cfRule>
  </conditionalFormatting>
  <conditionalFormatting sqref="Q15:Q16">
    <cfRule type="cellIs" dxfId="56" priority="63" stopIfTrue="1" operator="lessThan">
      <formula>0</formula>
    </cfRule>
  </conditionalFormatting>
  <conditionalFormatting sqref="U5:U7">
    <cfRule type="cellIs" dxfId="55" priority="60" stopIfTrue="1" operator="lessThan">
      <formula>0</formula>
    </cfRule>
  </conditionalFormatting>
  <conditionalFormatting sqref="U15:U16">
    <cfRule type="cellIs" dxfId="54" priority="59" stopIfTrue="1" operator="lessThan">
      <formula>0</formula>
    </cfRule>
  </conditionalFormatting>
  <conditionalFormatting sqref="U31">
    <cfRule type="cellIs" dxfId="53" priority="58" stopIfTrue="1" operator="lessThan">
      <formula>0</formula>
    </cfRule>
  </conditionalFormatting>
  <conditionalFormatting sqref="U43:X43">
    <cfRule type="cellIs" dxfId="52" priority="57" stopIfTrue="1" operator="lessThan">
      <formula>0</formula>
    </cfRule>
  </conditionalFormatting>
  <conditionalFormatting sqref="Y5:Y7">
    <cfRule type="cellIs" dxfId="51" priority="56" stopIfTrue="1" operator="lessThan">
      <formula>0</formula>
    </cfRule>
  </conditionalFormatting>
  <conditionalFormatting sqref="Y15:Y16">
    <cfRule type="cellIs" dxfId="50" priority="55" stopIfTrue="1" operator="lessThan">
      <formula>0</formula>
    </cfRule>
  </conditionalFormatting>
  <conditionalFormatting sqref="Y31">
    <cfRule type="cellIs" dxfId="49" priority="54" stopIfTrue="1" operator="lessThan">
      <formula>0</formula>
    </cfRule>
  </conditionalFormatting>
  <conditionalFormatting sqref="Y43:AB43">
    <cfRule type="cellIs" dxfId="48" priority="53" stopIfTrue="1" operator="lessThan">
      <formula>0</formula>
    </cfRule>
  </conditionalFormatting>
  <conditionalFormatting sqref="AL43:AN43">
    <cfRule type="cellIs" dxfId="47" priority="49" stopIfTrue="1" operator="lessThan">
      <formula>0</formula>
    </cfRule>
  </conditionalFormatting>
  <conditionalFormatting sqref="AK43">
    <cfRule type="cellIs" dxfId="46" priority="47" stopIfTrue="1" operator="lessThan">
      <formula>0</formula>
    </cfRule>
  </conditionalFormatting>
  <conditionalFormatting sqref="AK31">
    <cfRule type="cellIs" dxfId="45" priority="38" stopIfTrue="1" operator="lessThan">
      <formula>0</formula>
    </cfRule>
  </conditionalFormatting>
  <conditionalFormatting sqref="AK5:AK7">
    <cfRule type="cellIs" dxfId="44" priority="37" stopIfTrue="1" operator="lessThan">
      <formula>0</formula>
    </cfRule>
  </conditionalFormatting>
  <conditionalFormatting sqref="AK15:AK16">
    <cfRule type="cellIs" dxfId="43" priority="36" stopIfTrue="1" operator="lessThan">
      <formula>0</formula>
    </cfRule>
  </conditionalFormatting>
  <conditionalFormatting sqref="H10:H11">
    <cfRule type="cellIs" dxfId="42" priority="35" stopIfTrue="1" operator="lessThan">
      <formula>0</formula>
    </cfRule>
  </conditionalFormatting>
  <conditionalFormatting sqref="C53">
    <cfRule type="cellIs" dxfId="41" priority="21" stopIfTrue="1" operator="lessThan">
      <formula>0</formula>
    </cfRule>
  </conditionalFormatting>
  <conditionalFormatting sqref="C54">
    <cfRule type="cellIs" dxfId="40" priority="20" stopIfTrue="1" operator="lessThan">
      <formula>0</formula>
    </cfRule>
  </conditionalFormatting>
  <conditionalFormatting sqref="H53">
    <cfRule type="cellIs" dxfId="39" priority="19" stopIfTrue="1" operator="lessThan">
      <formula>0</formula>
    </cfRule>
  </conditionalFormatting>
  <conditionalFormatting sqref="H54">
    <cfRule type="cellIs" dxfId="38" priority="18" stopIfTrue="1" operator="lessThan">
      <formula>0</formula>
    </cfRule>
  </conditionalFormatting>
  <conditionalFormatting sqref="M53">
    <cfRule type="cellIs" dxfId="37" priority="17" stopIfTrue="1" operator="lessThan">
      <formula>0</formula>
    </cfRule>
  </conditionalFormatting>
  <conditionalFormatting sqref="M54">
    <cfRule type="cellIs" dxfId="36" priority="16" stopIfTrue="1" operator="lessThan">
      <formula>0</formula>
    </cfRule>
  </conditionalFormatting>
  <conditionalFormatting sqref="Q53">
    <cfRule type="cellIs" dxfId="35" priority="15" stopIfTrue="1" operator="lessThan">
      <formula>0</formula>
    </cfRule>
  </conditionalFormatting>
  <conditionalFormatting sqref="Q54">
    <cfRule type="cellIs" dxfId="34" priority="14" stopIfTrue="1" operator="lessThan">
      <formula>0</formula>
    </cfRule>
  </conditionalFormatting>
  <conditionalFormatting sqref="U53">
    <cfRule type="cellIs" dxfId="33" priority="13" stopIfTrue="1" operator="lessThan">
      <formula>0</formula>
    </cfRule>
  </conditionalFormatting>
  <conditionalFormatting sqref="U54">
    <cfRule type="cellIs" dxfId="32" priority="12" stopIfTrue="1" operator="lessThan">
      <formula>0</formula>
    </cfRule>
  </conditionalFormatting>
  <conditionalFormatting sqref="Y53">
    <cfRule type="cellIs" dxfId="31" priority="11" stopIfTrue="1" operator="lessThan">
      <formula>0</formula>
    </cfRule>
  </conditionalFormatting>
  <conditionalFormatting sqref="Y54">
    <cfRule type="cellIs" dxfId="30" priority="10" stopIfTrue="1" operator="lessThan">
      <formula>0</formula>
    </cfRule>
  </conditionalFormatting>
  <conditionalFormatting sqref="AK53">
    <cfRule type="cellIs" dxfId="29" priority="9" stopIfTrue="1" operator="lessThan">
      <formula>0</formula>
    </cfRule>
  </conditionalFormatting>
  <conditionalFormatting sqref="AK54">
    <cfRule type="cellIs" dxfId="28" priority="8" stopIfTrue="1" operator="lessThan">
      <formula>0</formula>
    </cfRule>
  </conditionalFormatting>
  <dataValidations xWindow="732" yWindow="474" count="6">
    <dataValidation allowBlank="1" showInputMessage="1" showErrorMessage="1" prompt="Does not accept input from user" sqref="C4:AB4 E5:G5 T36:T37 G11:G12 G17:G18 C36:F37 C32:E35 C39:F39 C40:E42 F42:G42 G30:G41 C51:E52 J5:L5 L11:L12 L17:L18 L30:L41 H36:K37 H32:J35 H39:K39 H40:J42 K42:L42 S48:T48 G58:G61 O5:P5 AK51:AM52 M40:O42 P42 U51:W52 P36:P37 S5:T5 Q40:S42 T42 T51:T61 C13:P14 Q14:AB14 X36:X37 W5:X5 S55:S57 M55:O61 U40:W42 X42 T47 AB36:AB37 AA5:AB5 M24:AN27 Y40:AA42 AB42 M39:P39 AN42 AN36:AN37 AM5:AN5 AK8:AN12 C55:D61 K51:K57 AK4:AN4 AK14:AN14 AK32:AK38 AK40:AM42 Q38:AB38 AL38:AN38 U55:V61 AN51:AN61 Q12:AB12 M32:O37 Q32:S37 U32:W37 Y32:AA37 AL32:AM37 H55:I61 M8:AB11 E55:E57 K58:L61 H8:L9 F51:F61 Q55:R61 AM55:AM57 AK18:AN23 AC4:AJ23 M18:AB23 Y55:AA61 M28:AB30 AK28:AN30 C18:F30 H18:K30 X47 L43:L54 AK44:AM46 U44:W46 Q44:S46 M44:O46 Y44:AA46 H44:J46 G43:G54 C44:E46 W48:X48 AA48:AB48 AM48 F49 K47 P47 E48:F48 H51:J52 AC28:AJ61 J48:K48 Q51:S52 O48:P48 AB47 F47 K49 P49 T49 X49 AB49 AN47:AN49 W55:W57 J55:J57 P51:P61 M51:O52 X51:X61 AB51:AB61 Y51:AA52 AK55:AL61"/>
    <dataValidation showInputMessage="1" showErrorMessage="1" prompt="Accepts input from user" sqref="C15:D16 C31:D31 F33 C43:F43 AK31:AL31 H5:I7 H15:I16 U53:W54 H31:I31 K33 H43:K43 G56:G57 Q53:S54 M5:N7 M15:N16 M31:N31 P33 M43:AB43 L56:L57 Q5:R7 Q15:R16 Q31:R31 T33 H53:J54 U5:V7 U15:V16 U31:V31 X33 M53:O54 Y5:Z7 Y15:Z16 Y31:Z31 AB33 AK53:AM54 J58:J61 AK15:AL16 AN33 S58:S61 AM58:AM61 Y53:AA54 E58:E61 AK5:AL7 C53:E54 AK43:AN43 W58:W61 C5:D11 H10:I11"/>
    <dataValidation allowBlank="1" showInputMessage="1" showErrorMessage="1" prompt="Contains a formula" sqref="F8 E11:F12 C12:D12 E15:G16 C17:F17 E31:F31 F32 F34:F35 C38:F38 F40:F41 C50:F50 J6:L7 J10:L10 J11:K12 H12:I12 J15:L16 H17:K17 AK13:AN13 J31:K31 K32 K34:K35 H38:K38 K40:K41 U49:W50 P40:P41 M38:P38 P34:P35 P31:P32 O31 O15:P17 M17:N17 M12:P12 O6:P7 S6:T7 S15:T17 Q17:R17 M47:O47 S31:T31 T32 T34:T35 T40:T41 X40:X41 Q47:S47 X34:X35 W31:X31 X32 W15:X17 U17:V17 W6:X7 AA6:AB7 Q13:AB13 AA15:AB17 Y17:Z17 AA31 AB31:AB32 AB34:AB35 Q39:AB39 AB40:AB41 U47:W47 L19:L27 AK39:AN39 AN40:AN41 AN34:AN35 AM31 AN31:AN32 AM15:AN17 AK17:AL17 E6:G7 E9:G10 L55 G55 AM6:AN7 G19:G27 AN44:AN46 AB44:AB46 X44:X46 T44:T46 P44:P46 K44:K46 F44:F46 M49:O49 C47:E47 H47:J47 Y47:AA47 AK50:AN50 C49:E49 Q49:S50 X50:AB50 AK47:AM47 M50:P50 T50 H50:K50 Y49:AA49 H49:J49 AK49:AM49"/>
    <dataValidation allowBlank="1" showInputMessage="1" showErrorMessage="1" prompt="Requires input from user" sqref="G28:G29 L28:L29"/>
    <dataValidation allowBlank="1" showInputMessage="1" showErrorMessage="1" prompt="Accepts input from user" sqref="E8 G8"/>
    <dataValidation showInputMessage="1" showErrorMessage="1" prompt="Contains a formula" sqref="AK48:AL48 C48:D48 Q48:R48 Y48:Z48 M48:N48 H48:I48 U48:V48"/>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3.2" zeroHeight="1"/>
  <cols>
    <col min="1" max="1" width="1.5546875" style="5" hidden="1" customWidth="1"/>
    <col min="2" max="2" width="71" style="3" customWidth="1"/>
    <col min="3" max="8" width="18.109375" style="3" customWidth="1"/>
    <col min="9" max="9" width="18.109375" style="1" customWidth="1"/>
    <col min="10" max="11" width="18.109375" style="3" customWidth="1"/>
    <col min="12" max="12" width="9.44140625" style="3" customWidth="1"/>
    <col min="13" max="16384" width="9.44140625" style="3" hidden="1"/>
  </cols>
  <sheetData>
    <row r="1" spans="2:11" ht="19.2">
      <c r="B1" s="91" t="s">
        <v>372</v>
      </c>
    </row>
    <row r="2" spans="2:11" ht="13.8" thickBot="1"/>
    <row r="3" spans="2:11" s="8" customFormat="1" ht="55.2">
      <c r="B3" s="111" t="s">
        <v>306</v>
      </c>
      <c r="C3" s="113" t="s">
        <v>346</v>
      </c>
      <c r="D3" s="115" t="s">
        <v>347</v>
      </c>
      <c r="E3" s="115" t="s">
        <v>348</v>
      </c>
      <c r="F3" s="115" t="s">
        <v>349</v>
      </c>
      <c r="G3" s="115" t="s">
        <v>350</v>
      </c>
      <c r="H3" s="115" t="s">
        <v>351</v>
      </c>
      <c r="I3" s="115" t="s">
        <v>352</v>
      </c>
      <c r="J3" s="114" t="s">
        <v>353</v>
      </c>
      <c r="K3" s="135" t="s">
        <v>354</v>
      </c>
    </row>
    <row r="4" spans="2:11" s="5" customFormat="1" ht="16.8">
      <c r="B4" s="122" t="s">
        <v>299</v>
      </c>
      <c r="C4" s="317">
        <f>'Pt 1 Summary of Data'!$E$54+'Pt 1 Summary of Data'!$G$54-'Pt 1 Summary of Data'!$H$54</f>
        <v>0</v>
      </c>
      <c r="D4" s="318">
        <f>'Pt 1 Summary of Data'!$K$54+'Pt 1 Summary of Data'!$M$54-'Pt 1 Summary of Data'!$N$54</f>
        <v>0</v>
      </c>
      <c r="E4" s="318">
        <f>'Pt 1 Summary of Data'!$Q$54+'Pt 1 Summary of Data'!$S$54-'Pt 1 Summary of Data'!$T$54</f>
        <v>0</v>
      </c>
      <c r="F4" s="318">
        <f>'Pt 1 Summary of Data'!$V$54</f>
        <v>0</v>
      </c>
      <c r="G4" s="318">
        <f>'Pt 1 Summary of Data'!$Y$54</f>
        <v>0</v>
      </c>
      <c r="H4" s="318">
        <f>'Pt 1 Summary of Data'!$AB$54</f>
        <v>0</v>
      </c>
      <c r="I4" s="319"/>
      <c r="J4" s="319"/>
      <c r="K4" s="320">
        <f>'Pt 1 Summary of Data'!$AO$54+'Pt 1 Summary of Data'!$AQ$54-'Pt 1 Summary of Data'!$AR$54</f>
        <v>0</v>
      </c>
    </row>
    <row r="5" spans="2:11" ht="17.399999999999999" thickBot="1">
      <c r="B5" s="122" t="s">
        <v>300</v>
      </c>
      <c r="C5" s="321"/>
      <c r="D5" s="322"/>
      <c r="E5" s="322"/>
      <c r="F5" s="322"/>
      <c r="G5" s="322"/>
      <c r="H5" s="322"/>
      <c r="I5" s="322"/>
      <c r="J5" s="322"/>
      <c r="K5" s="323"/>
    </row>
    <row r="6" spans="2:11" ht="13.8" thickTop="1">
      <c r="B6" s="119" t="s">
        <v>81</v>
      </c>
      <c r="C6" s="324"/>
      <c r="D6" s="325"/>
      <c r="E6" s="235"/>
      <c r="F6" s="326"/>
      <c r="G6" s="325"/>
      <c r="H6" s="235"/>
      <c r="I6" s="327"/>
      <c r="J6" s="327"/>
      <c r="K6" s="328"/>
    </row>
    <row r="7" spans="2:11">
      <c r="B7" s="103" t="s">
        <v>82</v>
      </c>
      <c r="C7" s="329"/>
      <c r="D7" s="330"/>
      <c r="E7" s="241"/>
      <c r="F7" s="330"/>
      <c r="G7" s="330"/>
      <c r="H7" s="241"/>
      <c r="I7" s="331"/>
      <c r="J7" s="331"/>
      <c r="K7" s="332"/>
    </row>
    <row r="8" spans="2:11">
      <c r="B8" s="103" t="s">
        <v>83</v>
      </c>
      <c r="C8" s="333"/>
      <c r="D8" s="330"/>
      <c r="E8" s="241"/>
      <c r="F8" s="319"/>
      <c r="G8" s="330"/>
      <c r="H8" s="241"/>
      <c r="I8" s="331"/>
      <c r="J8" s="331"/>
      <c r="K8" s="334"/>
    </row>
    <row r="9" spans="2:11" ht="13.5" customHeight="1">
      <c r="B9" s="103" t="s">
        <v>84</v>
      </c>
      <c r="C9" s="329"/>
      <c r="D9" s="330"/>
      <c r="E9" s="241"/>
      <c r="F9" s="330"/>
      <c r="G9" s="330"/>
      <c r="H9" s="241"/>
      <c r="I9" s="331"/>
      <c r="J9" s="331"/>
      <c r="K9" s="332"/>
    </row>
    <row r="10" spans="2:11" ht="17.399999999999999" thickBot="1">
      <c r="B10" s="122" t="s">
        <v>301</v>
      </c>
      <c r="C10" s="262"/>
      <c r="D10" s="264"/>
      <c r="E10" s="264"/>
      <c r="F10" s="264"/>
      <c r="G10" s="264"/>
      <c r="H10" s="264"/>
      <c r="I10" s="264"/>
      <c r="J10" s="264"/>
      <c r="K10" s="335"/>
    </row>
    <row r="11" spans="2:11" s="5" customFormat="1" ht="13.8" thickTop="1">
      <c r="B11" s="119" t="s">
        <v>530</v>
      </c>
      <c r="C11" s="336">
        <f>IFERROR(IF(AND('Pt 3 MLR and Rebate Calculation'!$F$50&lt;&gt;"",'Pt 3 MLR and Rebate Calculation'!$F$50&gt;0),MIN('Pt 3 MLR and Rebate Calculation'!$F$50,'Pt 3 MLR and Rebate Calculation'!$F$46),'Pt 3 MLR and Rebate Calculation'!$F$46),"")</f>
        <v>0</v>
      </c>
      <c r="D11" s="337">
        <f>IFERROR(IF(AND('Pt 3 MLR and Rebate Calculation'!$K$50&lt;&gt;"",'Pt 3 MLR and Rebate Calculation'!$K$50&gt;0),MIN('Pt 3 MLR and Rebate Calculation'!$K$50,'Pt 3 MLR and Rebate Calculation'!$K$46),'Pt 3 MLR and Rebate Calculation'!$K$46),"")</f>
        <v>0</v>
      </c>
      <c r="E11" s="337">
        <f>IFERROR(IF(AND('Pt 3 MLR and Rebate Calculation'!$P$50&lt;&gt;"",'Pt 3 MLR and Rebate Calculation'!$P$50&gt;0),MIN('Pt 3 MLR and Rebate Calculation'!$P$50,'Pt 3 MLR and Rebate Calculation'!$P$46),'Pt 3 MLR and Rebate Calculation'!$P$46),"")</f>
        <v>0</v>
      </c>
      <c r="F11" s="337">
        <f>IFERROR(IF(AND('Pt 3 MLR and Rebate Calculation'!$T$50&lt;&gt;"",'Pt 3 MLR and Rebate Calculation'!$T$50&gt;0),MIN('Pt 3 MLR and Rebate Calculation'!$T$50,'Pt 3 MLR and Rebate Calculation'!$T$46),'Pt 3 MLR and Rebate Calculation'!$T$46),"")</f>
        <v>0</v>
      </c>
      <c r="G11" s="337">
        <f>IFERROR(IF(AND('Pt 3 MLR and Rebate Calculation'!$X$50&lt;&gt;"",'Pt 3 MLR and Rebate Calculation'!$X$50&gt;0),MIN('Pt 3 MLR and Rebate Calculation'!$X$50,'Pt 3 MLR and Rebate Calculation'!$X$46),'Pt 3 MLR and Rebate Calculation'!$X$46),"")</f>
        <v>0</v>
      </c>
      <c r="H11" s="337">
        <f>IFERROR(IF(AND('Pt 3 MLR and Rebate Calculation'!$AB$50&lt;&gt;"",'Pt 3 MLR and Rebate Calculation'!$AB$50&gt;0),MIN('Pt 3 MLR and Rebate Calculation'!$AB$50,'Pt 3 MLR and Rebate Calculation'!$AB$46),'Pt 3 MLR and Rebate Calculation'!$AB$46),"")</f>
        <v>0</v>
      </c>
      <c r="I11" s="338"/>
      <c r="J11" s="338"/>
      <c r="K11" s="339">
        <f>IFERROR(IF(AND('Pt 3 MLR and Rebate Calculation'!$AN$50&lt;&gt;"",'Pt 3 MLR and Rebate Calculation'!$AN$50&gt;0),MIN('Pt 3 MLR and Rebate Calculation'!$AN$50,'Pt 3 MLR and Rebate Calculation'!$AN$46),'Pt 3 MLR and Rebate Calculation'!$AN$46),"")</f>
        <v>0</v>
      </c>
    </row>
    <row r="12" spans="2:11">
      <c r="B12" s="120" t="s">
        <v>74</v>
      </c>
      <c r="C12" s="193"/>
      <c r="D12" s="198"/>
      <c r="E12" s="340"/>
      <c r="F12" s="341"/>
      <c r="G12" s="341"/>
      <c r="H12" s="341"/>
      <c r="I12" s="342"/>
      <c r="J12" s="342"/>
      <c r="K12" s="343"/>
    </row>
    <row r="13" spans="2:11">
      <c r="B13" s="120" t="s">
        <v>75</v>
      </c>
      <c r="C13" s="193"/>
      <c r="D13" s="198"/>
      <c r="E13" s="340"/>
      <c r="F13" s="341"/>
      <c r="G13" s="341"/>
      <c r="H13" s="341"/>
      <c r="I13" s="342"/>
      <c r="J13" s="342"/>
      <c r="K13" s="343"/>
    </row>
    <row r="14" spans="2:11">
      <c r="B14" s="120" t="s">
        <v>76</v>
      </c>
      <c r="C14" s="193"/>
      <c r="D14" s="198"/>
      <c r="E14" s="340"/>
      <c r="F14" s="341"/>
      <c r="G14" s="341"/>
      <c r="H14" s="341"/>
      <c r="I14" s="342"/>
      <c r="J14" s="342"/>
      <c r="K14" s="343"/>
    </row>
    <row r="15" spans="2:11" ht="17.399999999999999" thickBot="1">
      <c r="B15" s="122" t="s">
        <v>302</v>
      </c>
      <c r="C15" s="262"/>
      <c r="D15" s="264"/>
      <c r="E15" s="264"/>
      <c r="F15" s="264"/>
      <c r="G15" s="264"/>
      <c r="H15" s="264"/>
      <c r="I15" s="264"/>
      <c r="J15" s="264"/>
      <c r="K15" s="335"/>
    </row>
    <row r="16" spans="2:11" s="5" customFormat="1" ht="13.8" thickTop="1">
      <c r="B16" s="119" t="s">
        <v>179</v>
      </c>
      <c r="C16" s="219"/>
      <c r="D16" s="221"/>
      <c r="E16" s="344"/>
      <c r="F16" s="345"/>
      <c r="G16" s="345"/>
      <c r="H16" s="345"/>
      <c r="I16" s="338"/>
      <c r="J16" s="338"/>
      <c r="K16" s="346"/>
    </row>
    <row r="17" spans="2:12" s="5" customFormat="1">
      <c r="B17" s="120" t="s">
        <v>176</v>
      </c>
      <c r="C17" s="193"/>
      <c r="D17" s="198"/>
      <c r="E17" s="340"/>
      <c r="F17" s="341"/>
      <c r="G17" s="341"/>
      <c r="H17" s="341"/>
      <c r="I17" s="342"/>
      <c r="J17" s="342"/>
      <c r="K17" s="343"/>
    </row>
    <row r="18" spans="2:12" ht="26.4">
      <c r="B18" s="103" t="s">
        <v>180</v>
      </c>
      <c r="C18" s="347"/>
      <c r="D18" s="348"/>
      <c r="E18" s="349"/>
      <c r="F18" s="350"/>
      <c r="G18" s="348"/>
      <c r="H18" s="349"/>
      <c r="I18" s="351"/>
      <c r="J18" s="351"/>
      <c r="K18" s="352"/>
    </row>
    <row r="19" spans="2:12" ht="13.8" customHeight="1">
      <c r="B19" s="103" t="s">
        <v>181</v>
      </c>
      <c r="C19" s="353"/>
      <c r="D19" s="348"/>
      <c r="E19" s="349"/>
      <c r="F19" s="354"/>
      <c r="G19" s="348"/>
      <c r="H19" s="349"/>
      <c r="I19" s="351"/>
      <c r="J19" s="351"/>
      <c r="K19" s="355"/>
    </row>
    <row r="20" spans="2:12" ht="26.4">
      <c r="B20" s="103" t="s">
        <v>182</v>
      </c>
      <c r="C20" s="347"/>
      <c r="D20" s="348"/>
      <c r="E20" s="349"/>
      <c r="F20" s="350"/>
      <c r="G20" s="348"/>
      <c r="H20" s="349"/>
      <c r="I20" s="351"/>
      <c r="J20" s="351"/>
      <c r="K20" s="352"/>
    </row>
    <row r="21" spans="2:12" ht="13.8" customHeight="1">
      <c r="B21" s="103" t="s">
        <v>183</v>
      </c>
      <c r="C21" s="353"/>
      <c r="D21" s="348"/>
      <c r="E21" s="349"/>
      <c r="F21" s="354"/>
      <c r="G21" s="348"/>
      <c r="H21" s="349"/>
      <c r="I21" s="351"/>
      <c r="J21" s="351"/>
      <c r="K21" s="355"/>
    </row>
    <row r="22" spans="2:12" s="5" customFormat="1" ht="13.8" thickBot="1">
      <c r="B22" s="136" t="s">
        <v>184</v>
      </c>
      <c r="C22" s="272"/>
      <c r="D22" s="356"/>
      <c r="E22" s="357"/>
      <c r="F22" s="358"/>
      <c r="G22" s="358"/>
      <c r="H22" s="358"/>
      <c r="I22" s="359"/>
      <c r="J22" s="359"/>
      <c r="K22" s="360"/>
    </row>
    <row r="23" spans="2:12" s="5" customFormat="1" ht="99.9" customHeight="1">
      <c r="B23" s="94" t="s">
        <v>185</v>
      </c>
      <c r="C23" s="441"/>
      <c r="D23" s="442"/>
      <c r="E23" s="442"/>
      <c r="F23" s="442"/>
      <c r="G23" s="442"/>
      <c r="H23" s="442"/>
      <c r="I23" s="442"/>
      <c r="J23" s="442"/>
      <c r="K23" s="443"/>
    </row>
    <row r="24" spans="2:12" s="5" customFormat="1" ht="99.9" customHeight="1" thickBot="1">
      <c r="B24" s="93" t="s">
        <v>186</v>
      </c>
      <c r="C24" s="444"/>
      <c r="D24" s="445"/>
      <c r="E24" s="445"/>
      <c r="F24" s="445"/>
      <c r="G24" s="445"/>
      <c r="H24" s="445"/>
      <c r="I24" s="445"/>
      <c r="J24" s="445"/>
      <c r="K24" s="446"/>
      <c r="L24" s="2"/>
    </row>
    <row r="25" spans="2:12">
      <c r="I25" s="3"/>
    </row>
    <row r="26" spans="2:12" ht="13.5" customHeight="1">
      <c r="B26" s="37"/>
      <c r="C26" s="37"/>
      <c r="I26" s="3"/>
    </row>
    <row r="27" spans="2:12">
      <c r="I27" s="3"/>
    </row>
    <row r="28" spans="2:12" hidden="1">
      <c r="I28" s="3"/>
    </row>
    <row r="29" spans="2:12" hidden="1">
      <c r="I29" s="3"/>
    </row>
    <row r="30" spans="2:12" hidden="1">
      <c r="I30" s="3"/>
    </row>
    <row r="31" spans="2:12" hidden="1"/>
  </sheetData>
  <mergeCells count="2">
    <mergeCell ref="C23:K23"/>
    <mergeCell ref="C24:K24"/>
  </mergeCells>
  <phoneticPr fontId="23" type="noConversion"/>
  <conditionalFormatting sqref="C12:H14 D6:E9 G6:H9">
    <cfRule type="cellIs" dxfId="27" priority="14" stopIfTrue="1" operator="lessThan">
      <formula>0</formula>
    </cfRule>
  </conditionalFormatting>
  <conditionalFormatting sqref="K7">
    <cfRule type="cellIs" dxfId="26" priority="7" stopIfTrue="1" operator="lessThan">
      <formula>0</formula>
    </cfRule>
  </conditionalFormatting>
  <conditionalFormatting sqref="C7">
    <cfRule type="cellIs" dxfId="25" priority="11" stopIfTrue="1" operator="lessThan">
      <formula>0</formula>
    </cfRule>
  </conditionalFormatting>
  <conditionalFormatting sqref="C9">
    <cfRule type="cellIs" dxfId="24" priority="10" stopIfTrue="1" operator="lessThan">
      <formula>0</formula>
    </cfRule>
  </conditionalFormatting>
  <conditionalFormatting sqref="F9">
    <cfRule type="cellIs" dxfId="23" priority="9" stopIfTrue="1" operator="lessThan">
      <formula>0</formula>
    </cfRule>
  </conditionalFormatting>
  <conditionalFormatting sqref="K22">
    <cfRule type="cellIs" dxfId="22" priority="1" stopIfTrue="1" operator="lessThan">
      <formula>0</formula>
    </cfRule>
  </conditionalFormatting>
  <conditionalFormatting sqref="F7">
    <cfRule type="cellIs" dxfId="21" priority="8" stopIfTrue="1" operator="lessThan">
      <formula>0</formula>
    </cfRule>
  </conditionalFormatting>
  <conditionalFormatting sqref="K9">
    <cfRule type="cellIs" dxfId="20" priority="6" stopIfTrue="1" operator="lessThan">
      <formula>0</formula>
    </cfRule>
  </conditionalFormatting>
  <conditionalFormatting sqref="K12:K14">
    <cfRule type="cellIs" dxfId="19" priority="5" stopIfTrue="1" operator="lessThan">
      <formula>0</formula>
    </cfRule>
  </conditionalFormatting>
  <conditionalFormatting sqref="C16:H17">
    <cfRule type="cellIs" dxfId="18" priority="4" stopIfTrue="1" operator="lessThan">
      <formula>0</formula>
    </cfRule>
  </conditionalFormatting>
  <conditionalFormatting sqref="K16:K17">
    <cfRule type="cellIs" dxfId="17" priority="3" stopIfTrue="1" operator="lessThan">
      <formula>0</formula>
    </cfRule>
  </conditionalFormatting>
  <conditionalFormatting sqref="C22:H22">
    <cfRule type="cellIs" dxfId="16" priority="2" stopIfTrue="1" operator="lessThan">
      <formula>0</formula>
    </cfRule>
  </conditionalFormatting>
  <dataValidations count="4">
    <dataValidation showInputMessage="1" showErrorMessage="1" prompt="Accepts input from user" sqref="C23:K24"/>
    <dataValidation showInputMessage="1" showErrorMessage="1" prompt="Accepts input from user" sqref="K22 D6:E9 C7 C9 K20 C16:H18 G19:H22 D19:E22 F20 F22 C20 C22 F7 F9 G6:H9 C12:H14 K7 K9 K16:K18 K12:K14"/>
    <dataValidation allowBlank="1" showInputMessage="1" showErrorMessage="1" prompt="Does not accept input from user" sqref="I4:J22 C5:H5 C6 C8 F6 F8 C10:H10 C15:H15 F19 F21 C19 C21 K21 K19 K15 K10 K8 K5:K6"/>
    <dataValidation showInputMessage="1" showErrorMessage="1" prompt="Contains a formula" sqref="K11 K4 C4:H4 C11:H11"/>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3.2" zeroHeight="1"/>
  <cols>
    <col min="1" max="1" width="1.5546875" style="5" hidden="1" customWidth="1"/>
    <col min="2" max="2" width="81.44140625" style="3" customWidth="1"/>
    <col min="3" max="3" width="28.44140625" style="3" customWidth="1"/>
    <col min="4" max="4" width="12.109375" style="3" customWidth="1"/>
    <col min="5" max="5" width="12.109375" style="3" hidden="1" customWidth="1"/>
    <col min="6" max="6" width="3.44140625" style="3" hidden="1" customWidth="1"/>
    <col min="7" max="7" width="13.44140625" style="3" hidden="1" customWidth="1"/>
    <col min="8" max="8" width="14.109375" style="3" hidden="1" customWidth="1"/>
    <col min="9" max="9" width="4.44140625" style="3" hidden="1" customWidth="1"/>
    <col min="10" max="10" width="15.44140625" style="3" hidden="1" customWidth="1"/>
    <col min="11" max="11" width="18.109375" style="3" hidden="1" customWidth="1"/>
    <col min="12" max="12" width="12.44140625" style="3" hidden="1" customWidth="1"/>
    <col min="13" max="16384" width="9.44140625" style="3" hidden="1"/>
  </cols>
  <sheetData>
    <row r="1" spans="1:12" ht="19.2">
      <c r="B1" s="91" t="s">
        <v>373</v>
      </c>
    </row>
    <row r="2" spans="1:12" s="10" customFormat="1">
      <c r="B2" s="20"/>
      <c r="C2" s="15"/>
      <c r="D2" s="21"/>
      <c r="E2" s="22"/>
      <c r="F2" s="22"/>
      <c r="G2" s="21"/>
      <c r="H2" s="23"/>
      <c r="I2" s="23"/>
      <c r="J2" s="21"/>
      <c r="K2" s="24"/>
      <c r="L2" s="24"/>
    </row>
    <row r="3" spans="1:12" s="4" customFormat="1" ht="19.2">
      <c r="A3" s="8"/>
      <c r="B3" s="75" t="s">
        <v>306</v>
      </c>
      <c r="C3" s="74" t="s">
        <v>77</v>
      </c>
      <c r="D3" s="13"/>
      <c r="E3" s="13"/>
      <c r="F3" s="13"/>
      <c r="G3" s="13"/>
      <c r="H3" s="13"/>
      <c r="I3" s="14"/>
      <c r="J3" s="13"/>
      <c r="K3" s="13"/>
      <c r="L3" s="13"/>
    </row>
    <row r="4" spans="1:12" s="2" customFormat="1" ht="27" customHeight="1">
      <c r="A4" s="26"/>
      <c r="B4" s="58" t="s">
        <v>187</v>
      </c>
      <c r="C4" s="69"/>
      <c r="D4" s="27"/>
      <c r="E4" s="27"/>
      <c r="F4" s="27"/>
      <c r="G4" s="27"/>
      <c r="H4" s="27"/>
      <c r="I4" s="27"/>
      <c r="J4" s="27"/>
      <c r="K4" s="27"/>
    </row>
    <row r="5" spans="1:12" s="2" customFormat="1">
      <c r="B5" s="60"/>
      <c r="C5" s="60"/>
    </row>
    <row r="6" spans="1:12" s="5" customFormat="1" ht="24.75" customHeight="1">
      <c r="B6" s="58" t="s">
        <v>171</v>
      </c>
      <c r="C6" s="39"/>
      <c r="D6" s="40"/>
      <c r="E6" s="40"/>
      <c r="F6" s="40"/>
      <c r="G6" s="40"/>
      <c r="H6" s="40"/>
      <c r="I6" s="40"/>
      <c r="J6" s="40"/>
    </row>
    <row r="7" spans="1:12" s="5" customFormat="1">
      <c r="B7" s="51" t="s">
        <v>64</v>
      </c>
      <c r="C7" s="28"/>
      <c r="D7" s="29"/>
      <c r="E7" s="29"/>
      <c r="F7" s="29"/>
      <c r="G7" s="29"/>
      <c r="H7" s="29"/>
      <c r="I7" s="27"/>
      <c r="J7" s="27"/>
      <c r="K7" s="2"/>
    </row>
    <row r="8" spans="1:12" s="5" customFormat="1" ht="18" customHeight="1">
      <c r="B8" s="70"/>
      <c r="C8" s="28"/>
      <c r="D8" s="29"/>
      <c r="E8" s="29"/>
      <c r="F8" s="29"/>
      <c r="G8" s="29"/>
      <c r="H8" s="29"/>
      <c r="I8" s="27"/>
      <c r="J8" s="27"/>
      <c r="K8" s="2"/>
    </row>
    <row r="9" spans="1:12" s="5" customFormat="1" ht="18" customHeight="1">
      <c r="B9" s="70"/>
      <c r="C9" s="28"/>
      <c r="D9" s="29"/>
      <c r="E9" s="29"/>
      <c r="F9" s="29"/>
      <c r="G9" s="29"/>
      <c r="H9" s="29"/>
      <c r="I9" s="27"/>
      <c r="J9" s="27"/>
      <c r="K9" s="2"/>
    </row>
    <row r="10" spans="1:12" s="5" customFormat="1" ht="18" customHeight="1">
      <c r="B10" s="70"/>
      <c r="C10" s="28"/>
      <c r="D10" s="29"/>
      <c r="E10" s="29"/>
      <c r="F10" s="29"/>
      <c r="G10" s="29"/>
      <c r="H10" s="29"/>
      <c r="I10" s="27"/>
      <c r="J10" s="27"/>
      <c r="K10" s="2"/>
    </row>
    <row r="11" spans="1:12" s="5" customFormat="1" ht="18" customHeight="1">
      <c r="B11" s="70"/>
      <c r="C11" s="28"/>
      <c r="D11" s="29"/>
      <c r="E11" s="29"/>
      <c r="F11" s="29"/>
      <c r="G11" s="29"/>
      <c r="H11" s="29"/>
      <c r="I11" s="27"/>
      <c r="J11" s="27"/>
      <c r="K11" s="2"/>
    </row>
    <row r="12" spans="1:12" s="5" customFormat="1" ht="18" customHeight="1">
      <c r="B12" s="70"/>
      <c r="C12" s="28"/>
      <c r="D12" s="29"/>
      <c r="E12" s="29"/>
      <c r="F12" s="29"/>
      <c r="G12" s="29"/>
      <c r="H12" s="29"/>
      <c r="I12" s="27"/>
      <c r="J12" s="27"/>
      <c r="K12" s="2"/>
    </row>
    <row r="13" spans="1:12" s="5" customFormat="1" ht="18" customHeight="1">
      <c r="B13" s="70"/>
      <c r="C13" s="28"/>
      <c r="D13" s="29"/>
      <c r="E13" s="29"/>
      <c r="F13" s="29"/>
      <c r="G13" s="29"/>
      <c r="H13" s="29"/>
      <c r="I13" s="27"/>
      <c r="J13" s="27"/>
      <c r="K13" s="2"/>
    </row>
    <row r="14" spans="1:12" s="5" customFormat="1" ht="18" customHeight="1">
      <c r="B14" s="70"/>
      <c r="C14" s="28"/>
      <c r="D14" s="29"/>
      <c r="E14" s="29"/>
      <c r="F14" s="29"/>
      <c r="G14" s="29"/>
      <c r="H14" s="29"/>
      <c r="I14" s="27"/>
      <c r="J14" s="27"/>
      <c r="K14" s="2"/>
    </row>
    <row r="15" spans="1:12" s="5" customFormat="1" ht="18" customHeight="1">
      <c r="B15" s="70"/>
      <c r="C15" s="28"/>
      <c r="D15" s="29"/>
      <c r="E15" s="29"/>
      <c r="F15" s="29"/>
      <c r="G15" s="29"/>
      <c r="H15" s="29"/>
      <c r="I15" s="27"/>
      <c r="J15" s="27"/>
      <c r="K15" s="2"/>
    </row>
    <row r="16" spans="1:12" s="5" customFormat="1" ht="18" customHeight="1">
      <c r="B16" s="70"/>
      <c r="C16" s="28"/>
      <c r="D16" s="29"/>
      <c r="E16" s="29"/>
      <c r="F16" s="29"/>
      <c r="G16" s="29"/>
      <c r="H16" s="29"/>
      <c r="I16" s="27"/>
      <c r="J16" s="27"/>
      <c r="K16" s="2"/>
    </row>
    <row r="17" spans="2:11" s="5" customFormat="1" ht="18" customHeight="1">
      <c r="B17" s="70"/>
      <c r="C17" s="28"/>
      <c r="D17" s="29"/>
      <c r="E17" s="29"/>
      <c r="F17" s="29"/>
      <c r="G17" s="29"/>
      <c r="H17" s="29"/>
      <c r="I17" s="27"/>
      <c r="J17" s="27"/>
      <c r="K17" s="2"/>
    </row>
    <row r="18" spans="2:11" s="5" customFormat="1" ht="18" customHeight="1">
      <c r="B18" s="70"/>
      <c r="C18" s="28"/>
      <c r="D18" s="29"/>
      <c r="E18" s="29"/>
      <c r="F18" s="29"/>
      <c r="G18" s="29"/>
      <c r="H18" s="29"/>
      <c r="I18" s="27"/>
      <c r="J18" s="27"/>
      <c r="K18" s="2"/>
    </row>
    <row r="19" spans="2:11" s="2" customFormat="1">
      <c r="B19" s="60"/>
      <c r="C19" s="60"/>
    </row>
    <row r="20" spans="2:11" s="5" customFormat="1" ht="28.2" customHeight="1">
      <c r="B20" s="58" t="s">
        <v>172</v>
      </c>
      <c r="C20" s="39"/>
      <c r="D20" s="40"/>
      <c r="E20" s="40"/>
      <c r="F20" s="40"/>
      <c r="G20" s="40"/>
      <c r="H20" s="40"/>
      <c r="I20" s="40"/>
      <c r="J20" s="40"/>
    </row>
    <row r="21" spans="2:11" s="5" customFormat="1">
      <c r="B21" s="51" t="s">
        <v>64</v>
      </c>
      <c r="C21" s="29"/>
      <c r="D21" s="29"/>
      <c r="E21" s="29"/>
      <c r="F21" s="29"/>
      <c r="G21" s="29"/>
      <c r="H21" s="29"/>
      <c r="I21" s="29"/>
      <c r="J21" s="29"/>
    </row>
    <row r="22" spans="2:11" s="5" customFormat="1" ht="18.899999999999999" customHeight="1">
      <c r="B22" s="70"/>
      <c r="C22" s="29"/>
      <c r="D22" s="29"/>
      <c r="E22" s="29"/>
      <c r="F22" s="29"/>
      <c r="G22" s="29"/>
      <c r="H22" s="29"/>
      <c r="I22" s="29"/>
      <c r="J22" s="29"/>
    </row>
    <row r="23" spans="2:11" s="5" customFormat="1" ht="18.899999999999999" customHeight="1">
      <c r="B23" s="70"/>
      <c r="C23" s="29"/>
      <c r="D23" s="29"/>
      <c r="E23" s="29"/>
      <c r="F23" s="29"/>
      <c r="G23" s="29"/>
      <c r="H23" s="29"/>
      <c r="I23" s="29"/>
      <c r="J23" s="29"/>
    </row>
    <row r="24" spans="2:11" s="5" customFormat="1" ht="18.899999999999999" customHeight="1">
      <c r="B24" s="70"/>
      <c r="C24" s="29"/>
      <c r="D24" s="29"/>
      <c r="E24" s="29"/>
      <c r="F24" s="29"/>
      <c r="G24" s="29"/>
      <c r="H24" s="29"/>
      <c r="I24" s="29"/>
      <c r="J24" s="29"/>
    </row>
    <row r="25" spans="2:11" s="5" customFormat="1" ht="18.899999999999999" customHeight="1">
      <c r="B25" s="70"/>
      <c r="C25" s="29"/>
      <c r="D25" s="29"/>
      <c r="E25" s="29"/>
      <c r="F25" s="29"/>
      <c r="G25" s="29"/>
      <c r="H25" s="29"/>
      <c r="I25" s="29"/>
      <c r="J25" s="29"/>
    </row>
    <row r="26" spans="2:11" s="5" customFormat="1" ht="18.899999999999999" customHeight="1">
      <c r="B26" s="70"/>
      <c r="C26" s="29"/>
      <c r="D26" s="29"/>
      <c r="E26" s="29"/>
      <c r="F26" s="29"/>
      <c r="G26" s="29"/>
      <c r="H26" s="29"/>
      <c r="I26" s="29"/>
      <c r="J26" s="29"/>
    </row>
    <row r="27" spans="2:11" s="5" customFormat="1" ht="18.899999999999999" customHeight="1">
      <c r="B27" s="70"/>
      <c r="C27" s="29"/>
      <c r="D27" s="29"/>
      <c r="E27" s="29"/>
      <c r="F27" s="29"/>
      <c r="G27" s="29"/>
      <c r="H27" s="29"/>
      <c r="I27" s="29"/>
      <c r="J27" s="29"/>
    </row>
    <row r="28" spans="2:11" s="5" customFormat="1" ht="18.899999999999999" customHeight="1">
      <c r="B28" s="70"/>
      <c r="C28" s="29"/>
      <c r="D28" s="29"/>
      <c r="E28" s="29"/>
      <c r="F28" s="29"/>
      <c r="G28" s="29"/>
      <c r="H28" s="29"/>
      <c r="I28" s="29"/>
      <c r="J28" s="29"/>
    </row>
    <row r="29" spans="2:11" s="5" customFormat="1" ht="18.899999999999999" customHeight="1">
      <c r="B29" s="70"/>
      <c r="C29" s="29"/>
      <c r="D29" s="29"/>
      <c r="E29" s="29"/>
      <c r="F29" s="29"/>
      <c r="G29" s="29"/>
      <c r="H29" s="29"/>
      <c r="I29" s="29"/>
      <c r="J29" s="29"/>
    </row>
    <row r="30" spans="2:11" s="5" customFormat="1" ht="18.899999999999999" customHeight="1">
      <c r="B30" s="70"/>
      <c r="C30" s="29"/>
      <c r="D30" s="29"/>
      <c r="E30" s="29"/>
      <c r="F30" s="29"/>
      <c r="G30" s="29"/>
      <c r="H30" s="29"/>
      <c r="I30" s="29"/>
      <c r="J30" s="29"/>
    </row>
    <row r="31" spans="2:11" s="5" customFormat="1" ht="18.899999999999999" customHeight="1">
      <c r="B31" s="70"/>
      <c r="C31" s="29"/>
      <c r="D31" s="29"/>
      <c r="E31" s="29"/>
      <c r="F31" s="29"/>
      <c r="G31" s="29"/>
      <c r="H31" s="29"/>
      <c r="I31" s="29"/>
      <c r="J31" s="29"/>
    </row>
    <row r="32" spans="2:11" s="5" customFormat="1" ht="18.899999999999999" customHeight="1">
      <c r="B32" s="70"/>
      <c r="C32" s="29"/>
      <c r="D32" s="29"/>
      <c r="E32" s="29"/>
      <c r="F32" s="29"/>
      <c r="G32" s="29"/>
      <c r="H32" s="29"/>
      <c r="I32" s="29"/>
      <c r="J32" s="29"/>
    </row>
    <row r="33" spans="1:10" s="2" customFormat="1">
      <c r="B33" s="60"/>
      <c r="C33" s="60"/>
    </row>
    <row r="34" spans="1:10" s="5" customFormat="1" ht="45" customHeight="1">
      <c r="B34" s="53" t="s">
        <v>174</v>
      </c>
      <c r="C34" s="54"/>
      <c r="D34" s="40"/>
      <c r="E34" s="40"/>
      <c r="F34" s="40"/>
      <c r="G34" s="40"/>
      <c r="H34" s="40"/>
      <c r="I34" s="40"/>
    </row>
    <row r="35" spans="1:10" s="5" customFormat="1">
      <c r="B35" s="141" t="s">
        <v>78</v>
      </c>
      <c r="C35" s="142" t="s">
        <v>79</v>
      </c>
      <c r="D35" s="40"/>
      <c r="E35" s="40"/>
      <c r="F35" s="40"/>
      <c r="G35" s="40"/>
      <c r="H35" s="40"/>
      <c r="I35" s="40"/>
      <c r="J35" s="40"/>
    </row>
    <row r="36" spans="1:10" s="5" customFormat="1" ht="18" customHeight="1">
      <c r="B36" s="361"/>
      <c r="C36" s="362"/>
      <c r="D36" s="40"/>
      <c r="E36" s="40"/>
      <c r="F36" s="40"/>
      <c r="G36" s="40"/>
      <c r="H36" s="40"/>
      <c r="I36" s="40"/>
    </row>
    <row r="37" spans="1:10" s="5" customFormat="1" ht="18" customHeight="1">
      <c r="B37" s="361"/>
      <c r="C37" s="362"/>
      <c r="D37" s="40"/>
      <c r="E37" s="40"/>
      <c r="F37" s="40"/>
      <c r="G37" s="40"/>
      <c r="H37" s="40"/>
      <c r="I37" s="40"/>
    </row>
    <row r="38" spans="1:10" s="5" customFormat="1" ht="18" customHeight="1">
      <c r="B38" s="361"/>
      <c r="C38" s="362"/>
      <c r="D38" s="40"/>
      <c r="E38" s="40"/>
      <c r="F38" s="40"/>
      <c r="G38" s="40"/>
      <c r="H38" s="40"/>
      <c r="I38" s="40"/>
    </row>
    <row r="39" spans="1:10" s="5" customFormat="1" ht="18" customHeight="1">
      <c r="B39" s="361"/>
      <c r="C39" s="362"/>
      <c r="D39" s="40"/>
      <c r="E39" s="40"/>
      <c r="F39" s="40"/>
      <c r="G39" s="40"/>
      <c r="H39" s="40"/>
      <c r="I39" s="40"/>
    </row>
    <row r="40" spans="1:10" s="5" customFormat="1" ht="18" customHeight="1">
      <c r="B40" s="361"/>
      <c r="C40" s="362"/>
      <c r="D40" s="40"/>
      <c r="E40" s="40"/>
      <c r="F40" s="40"/>
      <c r="G40" s="40"/>
      <c r="H40" s="40"/>
      <c r="I40" s="40"/>
    </row>
    <row r="41" spans="1:10" s="5" customFormat="1" ht="18" customHeight="1">
      <c r="B41" s="361"/>
      <c r="C41" s="362"/>
      <c r="D41" s="40"/>
      <c r="E41" s="40"/>
      <c r="F41" s="40"/>
      <c r="G41" s="40"/>
      <c r="H41" s="40"/>
      <c r="I41" s="40"/>
    </row>
    <row r="42" spans="1:10" s="5" customFormat="1" ht="18" customHeight="1">
      <c r="A42" s="11"/>
      <c r="B42" s="361"/>
      <c r="C42" s="362"/>
      <c r="D42" s="40"/>
      <c r="E42" s="40"/>
      <c r="F42" s="40"/>
      <c r="G42" s="40"/>
      <c r="H42" s="40"/>
      <c r="I42" s="40"/>
    </row>
    <row r="43" spans="1:10" s="5" customFormat="1" ht="18" customHeight="1">
      <c r="B43" s="361"/>
      <c r="C43" s="362"/>
      <c r="D43" s="40"/>
      <c r="E43" s="40"/>
      <c r="F43" s="40"/>
      <c r="G43" s="40"/>
      <c r="H43" s="40"/>
      <c r="I43" s="40"/>
    </row>
    <row r="44" spans="1:10" s="5" customFormat="1" ht="18" customHeight="1">
      <c r="B44" s="361"/>
      <c r="C44" s="362"/>
      <c r="D44" s="40"/>
      <c r="E44" s="40"/>
      <c r="F44" s="40"/>
      <c r="G44" s="40"/>
      <c r="H44" s="40"/>
      <c r="I44" s="40"/>
    </row>
    <row r="45" spans="1:10" s="5" customFormat="1" ht="18" customHeight="1">
      <c r="B45" s="361"/>
      <c r="C45" s="362"/>
      <c r="D45" s="40"/>
      <c r="E45" s="40"/>
      <c r="F45" s="40"/>
      <c r="G45" s="40"/>
      <c r="H45" s="40"/>
      <c r="I45" s="40"/>
    </row>
    <row r="46" spans="1:10" s="5" customFormat="1" ht="18" customHeight="1">
      <c r="B46" s="363"/>
      <c r="C46" s="364"/>
      <c r="D46" s="40"/>
      <c r="E46" s="40"/>
      <c r="F46" s="40"/>
      <c r="G46" s="40"/>
      <c r="H46" s="40"/>
      <c r="I46" s="40"/>
    </row>
    <row r="47" spans="1:10" s="2" customFormat="1">
      <c r="B47" s="60"/>
      <c r="C47" s="60"/>
    </row>
    <row r="48" spans="1:10" s="5" customFormat="1" ht="39.6">
      <c r="B48" s="55" t="s">
        <v>173</v>
      </c>
      <c r="C48" s="56"/>
      <c r="D48" s="39"/>
      <c r="E48" s="40"/>
      <c r="F48" s="40"/>
      <c r="G48" s="40"/>
      <c r="H48" s="40"/>
      <c r="I48" s="40"/>
    </row>
    <row r="49" spans="2:10" s="5" customFormat="1">
      <c r="B49" s="141" t="s">
        <v>102</v>
      </c>
      <c r="C49" s="142" t="s">
        <v>80</v>
      </c>
      <c r="D49" s="27"/>
      <c r="E49" s="27"/>
      <c r="F49" s="27"/>
      <c r="G49" s="27"/>
      <c r="H49" s="27"/>
      <c r="I49" s="27"/>
      <c r="J49" s="27"/>
    </row>
    <row r="50" spans="2:10" s="5" customFormat="1" ht="18" customHeight="1">
      <c r="B50" s="365"/>
      <c r="C50" s="366"/>
      <c r="D50" s="52"/>
      <c r="E50" s="27"/>
      <c r="F50" s="27"/>
      <c r="G50" s="27"/>
      <c r="H50" s="27"/>
      <c r="I50" s="27"/>
      <c r="J50" s="27"/>
    </row>
    <row r="51" spans="2:10" s="5" customFormat="1" ht="18" customHeight="1">
      <c r="B51" s="365"/>
      <c r="C51" s="366"/>
      <c r="D51" s="52"/>
      <c r="E51" s="27"/>
      <c r="F51" s="27"/>
      <c r="G51" s="27"/>
      <c r="H51" s="27"/>
      <c r="I51" s="27"/>
      <c r="J51" s="27"/>
    </row>
    <row r="52" spans="2:10" s="5" customFormat="1" ht="18" customHeight="1">
      <c r="B52" s="365"/>
      <c r="C52" s="366"/>
      <c r="D52" s="52"/>
      <c r="E52" s="27"/>
      <c r="F52" s="27"/>
      <c r="G52" s="27"/>
      <c r="H52" s="27"/>
      <c r="I52" s="27"/>
      <c r="J52" s="27"/>
    </row>
    <row r="53" spans="2:10" s="5" customFormat="1" ht="18" customHeight="1">
      <c r="B53" s="365"/>
      <c r="C53" s="366"/>
      <c r="D53" s="52"/>
      <c r="E53" s="27"/>
      <c r="F53" s="27"/>
      <c r="G53" s="27"/>
      <c r="H53" s="27"/>
      <c r="I53" s="27"/>
      <c r="J53" s="27"/>
    </row>
    <row r="54" spans="2:10" s="5" customFormat="1" ht="18" customHeight="1">
      <c r="B54" s="365"/>
      <c r="C54" s="366"/>
      <c r="D54" s="52"/>
      <c r="E54" s="27"/>
      <c r="F54" s="27"/>
      <c r="G54" s="27"/>
      <c r="H54" s="27"/>
      <c r="I54" s="27"/>
      <c r="J54" s="27"/>
    </row>
    <row r="55" spans="2:10" s="5" customFormat="1" ht="18" customHeight="1">
      <c r="B55" s="365"/>
      <c r="C55" s="366"/>
      <c r="D55" s="52"/>
      <c r="E55" s="27"/>
      <c r="F55" s="27"/>
      <c r="G55" s="27"/>
      <c r="H55" s="27"/>
      <c r="I55" s="27"/>
      <c r="J55" s="27"/>
    </row>
    <row r="56" spans="2:10" s="5" customFormat="1" ht="18" customHeight="1">
      <c r="B56" s="365"/>
      <c r="C56" s="366"/>
      <c r="D56" s="52"/>
      <c r="E56" s="27"/>
      <c r="F56" s="27"/>
      <c r="G56" s="27"/>
      <c r="H56" s="27"/>
      <c r="I56" s="27"/>
      <c r="J56" s="27"/>
    </row>
    <row r="57" spans="2:10" s="5" customFormat="1" ht="18" customHeight="1">
      <c r="B57" s="365"/>
      <c r="C57" s="366"/>
      <c r="D57" s="52"/>
      <c r="E57" s="27"/>
      <c r="F57" s="27"/>
      <c r="G57" s="27"/>
      <c r="H57" s="27"/>
      <c r="I57" s="27"/>
      <c r="J57" s="27"/>
    </row>
    <row r="58" spans="2:10" s="5" customFormat="1" ht="18" customHeight="1">
      <c r="B58" s="365"/>
      <c r="C58" s="366"/>
      <c r="D58" s="52"/>
      <c r="E58" s="27"/>
      <c r="F58" s="27"/>
      <c r="G58" s="27"/>
      <c r="H58" s="27"/>
      <c r="I58" s="27"/>
      <c r="J58" s="27"/>
    </row>
    <row r="59" spans="2:10" s="5" customFormat="1" ht="18" customHeight="1">
      <c r="B59" s="367"/>
      <c r="C59" s="368"/>
      <c r="D59" s="52"/>
      <c r="E59" s="27"/>
      <c r="F59" s="27"/>
      <c r="G59" s="27"/>
      <c r="H59" s="27"/>
      <c r="I59" s="27"/>
      <c r="J59" s="27"/>
    </row>
    <row r="60" spans="2:10" s="2" customFormat="1">
      <c r="B60" s="60"/>
      <c r="C60" s="60"/>
    </row>
    <row r="61" spans="2:10" s="5" customFormat="1" ht="74.099999999999994" customHeight="1">
      <c r="B61" s="59" t="s">
        <v>175</v>
      </c>
      <c r="C61" s="27"/>
      <c r="D61" s="27"/>
      <c r="E61" s="27"/>
      <c r="F61" s="27"/>
      <c r="G61" s="27"/>
      <c r="H61" s="27"/>
    </row>
    <row r="62" spans="2:10" s="5" customFormat="1" ht="19.5" customHeight="1">
      <c r="B62" s="71"/>
      <c r="C62" s="29"/>
      <c r="D62" s="29"/>
      <c r="E62" s="29"/>
      <c r="F62" s="29"/>
      <c r="G62" s="29"/>
      <c r="H62" s="29"/>
    </row>
    <row r="63" spans="2:10" s="5" customFormat="1" ht="19.5" customHeight="1">
      <c r="B63" s="71"/>
      <c r="C63" s="29"/>
      <c r="D63" s="29"/>
      <c r="E63" s="29"/>
      <c r="F63" s="29"/>
      <c r="G63" s="29"/>
      <c r="H63" s="29"/>
    </row>
    <row r="64" spans="2:10" s="5" customFormat="1" ht="19.5" customHeight="1">
      <c r="B64" s="71"/>
      <c r="C64" s="29"/>
      <c r="D64" s="29"/>
      <c r="E64" s="29"/>
      <c r="F64" s="29"/>
      <c r="G64" s="29"/>
      <c r="H64" s="29"/>
    </row>
    <row r="65" spans="1:3">
      <c r="B65" s="7"/>
    </row>
    <row r="66" spans="1:3" hidden="1">
      <c r="B66" s="30"/>
      <c r="C66" s="30"/>
    </row>
    <row r="67" spans="1:3" hidden="1">
      <c r="A67" s="30"/>
      <c r="B67" s="37"/>
      <c r="C67" s="37"/>
    </row>
    <row r="68" spans="1:3" hidden="1">
      <c r="A68" s="30"/>
      <c r="B68" s="30"/>
      <c r="C68" s="4"/>
    </row>
    <row r="69" spans="1:3" hidden="1">
      <c r="B69" s="30"/>
      <c r="C69" s="4"/>
    </row>
    <row r="70" spans="1:3" hidden="1">
      <c r="B70" s="37"/>
      <c r="C70" s="37"/>
    </row>
    <row r="71" spans="1:3" ht="13.5" hidden="1" customHeight="1">
      <c r="B71" s="37"/>
      <c r="C71" s="37"/>
    </row>
    <row r="72" spans="1:3" hidden="1">
      <c r="B72" s="7"/>
    </row>
    <row r="73" spans="1:3" hidden="1">
      <c r="B73" s="7"/>
    </row>
    <row r="74" spans="1:3" hidden="1">
      <c r="B74" s="7"/>
    </row>
    <row r="75" spans="1:3" hidden="1">
      <c r="B75" s="7"/>
    </row>
    <row r="76" spans="1:3" hidden="1">
      <c r="B76" s="7"/>
    </row>
    <row r="77" spans="1:3" hidden="1">
      <c r="B77" s="7"/>
    </row>
    <row r="78" spans="1:3" hidden="1">
      <c r="B78" s="7"/>
    </row>
    <row r="79" spans="1:3" hidden="1">
      <c r="B79" s="7"/>
    </row>
    <row r="80" spans="1:3" hidden="1">
      <c r="B80" s="7"/>
    </row>
    <row r="81" spans="2:2" hidden="1">
      <c r="B81" s="7"/>
    </row>
    <row r="82" spans="2:2" hidden="1">
      <c r="B82" s="7"/>
    </row>
    <row r="83" spans="2:2" hidden="1">
      <c r="B83" s="7"/>
    </row>
    <row r="84" spans="2:2" hidden="1">
      <c r="B84" s="7"/>
    </row>
    <row r="85" spans="2:2" hidden="1">
      <c r="B85" s="7"/>
    </row>
    <row r="86" spans="2:2" hidden="1">
      <c r="B86" s="7"/>
    </row>
    <row r="87" spans="2:2" hidden="1">
      <c r="B87" s="7"/>
    </row>
    <row r="88" spans="2:2" hidden="1">
      <c r="B88" s="7"/>
    </row>
    <row r="89" spans="2:2" hidden="1">
      <c r="B89" s="7"/>
    </row>
    <row r="90" spans="2:2" hidden="1">
      <c r="B90" s="7"/>
    </row>
    <row r="91" spans="2:2" hidden="1">
      <c r="B91" s="7"/>
    </row>
    <row r="92" spans="2:2" hidden="1">
      <c r="B92" s="7"/>
    </row>
    <row r="93" spans="2:2" hidden="1">
      <c r="B93" s="7"/>
    </row>
    <row r="94" spans="2:2" hidden="1">
      <c r="B94" s="7"/>
    </row>
    <row r="95" spans="2:2" hidden="1">
      <c r="B95" s="7"/>
    </row>
    <row r="96" spans="2:2" hidden="1">
      <c r="B96" s="7"/>
    </row>
    <row r="97" spans="2:2" hidden="1">
      <c r="B97" s="7"/>
    </row>
    <row r="98" spans="2:2" hidden="1">
      <c r="B98" s="7"/>
    </row>
    <row r="99" spans="2:2" hidden="1">
      <c r="B99" s="7"/>
    </row>
    <row r="100" spans="2:2" hidden="1">
      <c r="B100" s="7"/>
    </row>
    <row r="101" spans="2:2" hidden="1">
      <c r="B101" s="7"/>
    </row>
    <row r="102" spans="2:2" hidden="1">
      <c r="B102" s="7"/>
    </row>
    <row r="103" spans="2:2" hidden="1">
      <c r="B103" s="7"/>
    </row>
    <row r="104" spans="2:2" hidden="1">
      <c r="B104" s="7"/>
    </row>
    <row r="105" spans="2:2" hidden="1">
      <c r="B105" s="7"/>
    </row>
    <row r="106" spans="2:2" hidden="1">
      <c r="B106" s="7"/>
    </row>
    <row r="107" spans="2:2" hidden="1">
      <c r="B107" s="7"/>
    </row>
    <row r="108" spans="2:2" hidden="1">
      <c r="B108" s="7"/>
    </row>
    <row r="109" spans="2:2" hidden="1">
      <c r="B109" s="7"/>
    </row>
    <row r="110" spans="2:2" hidden="1">
      <c r="B110" s="7"/>
    </row>
    <row r="111" spans="2:2" hidden="1">
      <c r="B111" s="7"/>
    </row>
    <row r="112" spans="2:2" hidden="1">
      <c r="B112" s="7"/>
    </row>
    <row r="113" spans="2:2" hidden="1">
      <c r="B113" s="7"/>
    </row>
    <row r="114" spans="2:2" hidden="1">
      <c r="B114" s="7"/>
    </row>
    <row r="115" spans="2:2" hidden="1">
      <c r="B115" s="7"/>
    </row>
    <row r="116" spans="2:2" hidden="1">
      <c r="B116" s="7"/>
    </row>
    <row r="117" spans="2:2" hidden="1">
      <c r="B117" s="7"/>
    </row>
    <row r="118" spans="2:2" hidden="1">
      <c r="B118" s="7"/>
    </row>
    <row r="119" spans="2:2" hidden="1">
      <c r="B119" s="7"/>
    </row>
    <row r="120" spans="2:2" hidden="1">
      <c r="B120" s="7"/>
    </row>
    <row r="121" spans="2:2" hidden="1">
      <c r="B121" s="7"/>
    </row>
    <row r="122" spans="2:2" hidden="1">
      <c r="B122" s="7"/>
    </row>
    <row r="123" spans="2:2" hidden="1">
      <c r="B123" s="7"/>
    </row>
    <row r="124" spans="2:2" hidden="1">
      <c r="B124" s="7"/>
    </row>
    <row r="125" spans="2:2" hidden="1">
      <c r="B125" s="7"/>
    </row>
    <row r="126" spans="2:2" hidden="1">
      <c r="B126" s="7"/>
    </row>
    <row r="127" spans="2:2" hidden="1">
      <c r="B127" s="7"/>
    </row>
    <row r="128" spans="2:2" hidden="1">
      <c r="B128" s="7"/>
    </row>
    <row r="129" spans="2:2" hidden="1">
      <c r="B129" s="7"/>
    </row>
    <row r="130" spans="2:2" hidden="1">
      <c r="B130" s="7"/>
    </row>
    <row r="131" spans="2:2" hidden="1">
      <c r="B131" s="7"/>
    </row>
    <row r="132" spans="2:2" hidden="1">
      <c r="B132" s="7"/>
    </row>
    <row r="133" spans="2:2" hidden="1">
      <c r="B133" s="7"/>
    </row>
    <row r="134" spans="2:2" hidden="1">
      <c r="B134" s="7"/>
    </row>
    <row r="135" spans="2:2" hidden="1">
      <c r="B135" s="7"/>
    </row>
    <row r="136" spans="2:2" hidden="1">
      <c r="B136" s="7"/>
    </row>
    <row r="137" spans="2:2" hidden="1">
      <c r="B137" s="7"/>
    </row>
    <row r="138" spans="2:2" hidden="1">
      <c r="B138" s="7"/>
    </row>
    <row r="139" spans="2:2" hidden="1">
      <c r="B139" s="7"/>
    </row>
    <row r="140" spans="2:2" hidden="1">
      <c r="B140" s="7"/>
    </row>
    <row r="141" spans="2:2" hidden="1">
      <c r="B141" s="7"/>
    </row>
    <row r="142" spans="2:2" hidden="1">
      <c r="B142" s="7"/>
    </row>
    <row r="143" spans="2:2" hidden="1">
      <c r="B143" s="7"/>
    </row>
    <row r="144" spans="2:2" hidden="1">
      <c r="B144" s="7"/>
    </row>
    <row r="145" spans="2:5" hidden="1">
      <c r="B145" s="7"/>
    </row>
    <row r="146" spans="2:5" hidden="1">
      <c r="B146" s="7"/>
    </row>
    <row r="147" spans="2:5" hidden="1">
      <c r="B147" s="7"/>
    </row>
    <row r="148" spans="2:5" hidden="1">
      <c r="B148" s="7"/>
    </row>
    <row r="149" spans="2:5" hidden="1">
      <c r="B149" s="7"/>
    </row>
    <row r="150" spans="2:5" hidden="1">
      <c r="B150" s="7"/>
    </row>
    <row r="151" spans="2:5" hidden="1">
      <c r="B151" s="7"/>
    </row>
    <row r="152" spans="2:5" hidden="1">
      <c r="B152" s="7"/>
    </row>
    <row r="153" spans="2:5" hidden="1">
      <c r="B153" s="7"/>
    </row>
    <row r="154" spans="2:5" hidden="1">
      <c r="B154" s="7"/>
    </row>
    <row r="155" spans="2:5" hidden="1">
      <c r="B155" s="7"/>
    </row>
    <row r="156" spans="2:5" hidden="1">
      <c r="B156" s="7"/>
    </row>
    <row r="157" spans="2:5" hidden="1">
      <c r="B157" s="7"/>
    </row>
    <row r="158" spans="2:5" hidden="1">
      <c r="B158" s="7"/>
      <c r="E158" s="57"/>
    </row>
    <row r="159" spans="2:5" hidden="1">
      <c r="B159" s="7"/>
      <c r="E159" s="57"/>
    </row>
    <row r="160" spans="2:5" hidden="1">
      <c r="B160" s="7"/>
    </row>
    <row r="161" spans="2:2" hidden="1">
      <c r="B161" s="7"/>
    </row>
    <row r="162" spans="2:2" hidden="1">
      <c r="B162" s="7"/>
    </row>
    <row r="163" spans="2:2" hidden="1">
      <c r="B163" s="7"/>
    </row>
    <row r="164" spans="2:2" hidden="1">
      <c r="B164" s="7"/>
    </row>
    <row r="165" spans="2:2" hidden="1">
      <c r="B165" s="7"/>
    </row>
    <row r="166" spans="2:2" hidden="1">
      <c r="B166" s="7"/>
    </row>
    <row r="167" spans="2:2" hidden="1">
      <c r="B167" s="7"/>
    </row>
    <row r="168" spans="2:2" hidden="1">
      <c r="B168" s="7"/>
    </row>
    <row r="169" spans="2:2" hidden="1">
      <c r="B169" s="7"/>
    </row>
    <row r="170" spans="2:2" hidden="1">
      <c r="B170" s="7"/>
    </row>
    <row r="171" spans="2:2" hidden="1">
      <c r="B171" s="7"/>
    </row>
    <row r="172" spans="2:2" hidden="1">
      <c r="B172" s="7"/>
    </row>
    <row r="173" spans="2:2" hidden="1">
      <c r="B173" s="7"/>
    </row>
    <row r="174" spans="2:2" hidden="1">
      <c r="B174" s="7"/>
    </row>
    <row r="175" spans="2:2" hidden="1">
      <c r="B175" s="7"/>
    </row>
    <row r="176" spans="2:2" hidden="1">
      <c r="B176" s="7"/>
    </row>
    <row r="177" spans="2:2" hidden="1">
      <c r="B177" s="7"/>
    </row>
    <row r="178" spans="2:2" hidden="1">
      <c r="B178" s="7"/>
    </row>
    <row r="179" spans="2:2" hidden="1">
      <c r="B179" s="7"/>
    </row>
    <row r="180" spans="2:2" hidden="1">
      <c r="B180" s="7"/>
    </row>
    <row r="181" spans="2:2" hidden="1">
      <c r="B181" s="7"/>
    </row>
    <row r="182" spans="2:2" hidden="1">
      <c r="B182" s="7"/>
    </row>
    <row r="183" spans="2:2" hidden="1">
      <c r="B183" s="7"/>
    </row>
    <row r="184" spans="2:2" hidden="1">
      <c r="B184" s="7"/>
    </row>
    <row r="185" spans="2:2" hidden="1">
      <c r="B185" s="7"/>
    </row>
    <row r="186" spans="2:2" hidden="1">
      <c r="B186" s="7"/>
    </row>
    <row r="187" spans="2:2" hidden="1">
      <c r="B187" s="7"/>
    </row>
    <row r="188" spans="2:2" hidden="1">
      <c r="B188" s="7"/>
    </row>
    <row r="189" spans="2:2" hidden="1">
      <c r="B189" s="7"/>
    </row>
    <row r="190" spans="2:2" hidden="1">
      <c r="B190" s="7"/>
    </row>
    <row r="191" spans="2:2" hidden="1">
      <c r="B191" s="7"/>
    </row>
    <row r="192" spans="2:2" hidden="1">
      <c r="B192" s="7"/>
    </row>
    <row r="193" spans="2:2" hidden="1">
      <c r="B193" s="7"/>
    </row>
    <row r="194" spans="2:2" hidden="1">
      <c r="B194" s="7"/>
    </row>
    <row r="195" spans="2:2" hidden="1">
      <c r="B195" s="7"/>
    </row>
    <row r="196" spans="2:2" hidden="1">
      <c r="B196" s="7"/>
    </row>
    <row r="197" spans="2:2" hidden="1">
      <c r="B197" s="1"/>
    </row>
    <row r="198" spans="2:2" hidden="1">
      <c r="B198" s="7"/>
    </row>
    <row r="199" spans="2:2" hidden="1">
      <c r="B199" s="7"/>
    </row>
    <row r="200" spans="2:2" hidden="1">
      <c r="B200" s="7"/>
    </row>
    <row r="201" spans="2:2" hidden="1">
      <c r="B201" s="7"/>
    </row>
    <row r="202" spans="2:2" hidden="1">
      <c r="B202" s="7"/>
    </row>
    <row r="203" spans="2:2" hidden="1">
      <c r="B203" s="7"/>
    </row>
    <row r="204" spans="2:2" hidden="1"/>
    <row r="205" spans="2:2" hidden="1">
      <c r="B205" s="1"/>
    </row>
    <row r="206" spans="2:2" hidden="1">
      <c r="B206" s="7"/>
    </row>
    <row r="207" spans="2:2" hidden="1">
      <c r="B207" s="7"/>
    </row>
    <row r="208" spans="2:2" hidden="1">
      <c r="B208" s="7"/>
    </row>
    <row r="209" spans="2:3" hidden="1">
      <c r="B209" s="7"/>
    </row>
    <row r="210" spans="2:3" hidden="1">
      <c r="B210" s="7"/>
    </row>
    <row r="211" spans="2:3" hidden="1">
      <c r="B211" s="7"/>
    </row>
    <row r="212" spans="2:3" hidden="1"/>
    <row r="213" spans="2:3" hidden="1"/>
    <row r="214" spans="2:3" hidden="1">
      <c r="B214" s="16"/>
      <c r="C214" s="1"/>
    </row>
    <row r="215" spans="2:3" hidden="1">
      <c r="B215" s="17"/>
    </row>
    <row r="216" spans="2:3" hidden="1">
      <c r="B216" s="16"/>
    </row>
    <row r="217" spans="2:3" hidden="1">
      <c r="B217" s="16"/>
    </row>
    <row r="218" spans="2:3" hidden="1">
      <c r="B218" s="16"/>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sheetPr>
  <dimension ref="A1:AQ44"/>
  <sheetViews>
    <sheetView zoomScale="80" zoomScaleNormal="80" workbookViewId="0">
      <pane xSplit="2" ySplit="2" topLeftCell="C3" activePane="bottomRight" state="frozen"/>
      <selection activeCell="B1" sqref="B1"/>
      <selection pane="topRight" activeCell="C1" sqref="C1"/>
      <selection pane="bottomLeft" activeCell="B3" sqref="B3"/>
      <selection pane="bottomRight" activeCell="C3" sqref="C3"/>
    </sheetView>
  </sheetViews>
  <sheetFormatPr defaultColWidth="0" defaultRowHeight="13.2"/>
  <cols>
    <col min="1" max="1" width="5.88671875" style="19" hidden="1" customWidth="1"/>
    <col min="2" max="2" width="72.109375" style="18" customWidth="1"/>
    <col min="3" max="13" width="19.44140625" style="18" customWidth="1"/>
    <col min="14" max="14" width="19.44140625" style="3" customWidth="1"/>
    <col min="15" max="40" width="19.44140625" style="18" customWidth="1"/>
    <col min="41" max="43" width="9.44140625" style="18" customWidth="1"/>
    <col min="44" max="16384" width="9.44140625" style="18" hidden="1"/>
  </cols>
  <sheetData>
    <row r="1" spans="1:40" ht="19.2">
      <c r="B1" s="91" t="s">
        <v>586</v>
      </c>
      <c r="E1" s="390"/>
    </row>
    <row r="2" spans="1:40" ht="13.8" thickBot="1"/>
    <row r="3" spans="1:40" s="19" customFormat="1" ht="69">
      <c r="B3" s="111" t="s">
        <v>583</v>
      </c>
      <c r="C3" s="113" t="s">
        <v>309</v>
      </c>
      <c r="D3" s="114" t="s">
        <v>310</v>
      </c>
      <c r="E3" s="114" t="s">
        <v>311</v>
      </c>
      <c r="F3" s="114" t="s">
        <v>312</v>
      </c>
      <c r="G3" s="115" t="s">
        <v>313</v>
      </c>
      <c r="H3" s="113" t="s">
        <v>314</v>
      </c>
      <c r="I3" s="114" t="s">
        <v>315</v>
      </c>
      <c r="J3" s="114" t="s">
        <v>316</v>
      </c>
      <c r="K3" s="114" t="s">
        <v>317</v>
      </c>
      <c r="L3" s="115" t="s">
        <v>318</v>
      </c>
      <c r="M3" s="113" t="s">
        <v>319</v>
      </c>
      <c r="N3" s="114" t="s">
        <v>320</v>
      </c>
      <c r="O3" s="114" t="s">
        <v>321</v>
      </c>
      <c r="P3" s="114" t="s">
        <v>322</v>
      </c>
      <c r="Q3" s="113" t="s">
        <v>323</v>
      </c>
      <c r="R3" s="114" t="s">
        <v>324</v>
      </c>
      <c r="S3" s="114" t="s">
        <v>325</v>
      </c>
      <c r="T3" s="114" t="s">
        <v>326</v>
      </c>
      <c r="U3" s="113" t="s">
        <v>327</v>
      </c>
      <c r="V3" s="114" t="s">
        <v>328</v>
      </c>
      <c r="W3" s="114" t="s">
        <v>329</v>
      </c>
      <c r="X3" s="114" t="s">
        <v>369</v>
      </c>
      <c r="Y3" s="113" t="s">
        <v>330</v>
      </c>
      <c r="Z3" s="114" t="s">
        <v>331</v>
      </c>
      <c r="AA3" s="114" t="s">
        <v>332</v>
      </c>
      <c r="AB3" s="114" t="s">
        <v>333</v>
      </c>
      <c r="AC3" s="113" t="s">
        <v>334</v>
      </c>
      <c r="AD3" s="114" t="s">
        <v>335</v>
      </c>
      <c r="AE3" s="114" t="s">
        <v>336</v>
      </c>
      <c r="AF3" s="114" t="s">
        <v>337</v>
      </c>
      <c r="AG3" s="113" t="s">
        <v>338</v>
      </c>
      <c r="AH3" s="114" t="s">
        <v>339</v>
      </c>
      <c r="AI3" s="114" t="s">
        <v>340</v>
      </c>
      <c r="AJ3" s="114" t="s">
        <v>341</v>
      </c>
      <c r="AK3" s="113" t="s">
        <v>342</v>
      </c>
      <c r="AL3" s="114" t="s">
        <v>343</v>
      </c>
      <c r="AM3" s="114" t="s">
        <v>344</v>
      </c>
      <c r="AN3" s="134" t="s">
        <v>345</v>
      </c>
    </row>
    <row r="4" spans="1:40" s="4" customFormat="1" ht="16.8">
      <c r="A4" s="8"/>
      <c r="B4" s="122" t="s">
        <v>278</v>
      </c>
      <c r="C4" s="262"/>
      <c r="D4" s="263"/>
      <c r="E4" s="263"/>
      <c r="F4" s="263"/>
      <c r="G4" s="264"/>
      <c r="H4" s="262"/>
      <c r="I4" s="263"/>
      <c r="J4" s="263"/>
      <c r="K4" s="263"/>
      <c r="L4" s="264"/>
      <c r="M4" s="262"/>
      <c r="N4" s="263"/>
      <c r="O4" s="263"/>
      <c r="P4" s="263"/>
      <c r="Q4" s="262"/>
      <c r="R4" s="263"/>
      <c r="S4" s="263"/>
      <c r="T4" s="263"/>
      <c r="U4" s="262"/>
      <c r="V4" s="263"/>
      <c r="W4" s="263"/>
      <c r="X4" s="263"/>
      <c r="Y4" s="262"/>
      <c r="Z4" s="263"/>
      <c r="AA4" s="263"/>
      <c r="AB4" s="263"/>
      <c r="AC4" s="262"/>
      <c r="AD4" s="263"/>
      <c r="AE4" s="263"/>
      <c r="AF4" s="263"/>
      <c r="AG4" s="262"/>
      <c r="AH4" s="263"/>
      <c r="AI4" s="263"/>
      <c r="AJ4" s="263"/>
      <c r="AK4" s="400"/>
      <c r="AL4" s="401"/>
      <c r="AM4" s="401"/>
      <c r="AN4" s="402"/>
    </row>
    <row r="5" spans="1:40" s="73" customFormat="1">
      <c r="A5" s="72"/>
      <c r="B5" s="128" t="s">
        <v>279</v>
      </c>
      <c r="C5" s="431"/>
      <c r="D5" s="432"/>
      <c r="E5" s="432"/>
      <c r="F5" s="432"/>
      <c r="G5" s="270"/>
      <c r="H5" s="431"/>
      <c r="I5" s="432"/>
      <c r="J5" s="432"/>
      <c r="K5" s="432"/>
      <c r="L5" s="270"/>
      <c r="M5" s="431"/>
      <c r="N5" s="432"/>
      <c r="O5" s="432"/>
      <c r="P5" s="432"/>
      <c r="Q5" s="285"/>
      <c r="R5" s="268"/>
      <c r="S5" s="268"/>
      <c r="T5" s="268"/>
      <c r="U5" s="285"/>
      <c r="V5" s="268"/>
      <c r="W5" s="268"/>
      <c r="X5" s="268"/>
      <c r="Y5" s="285"/>
      <c r="Z5" s="268"/>
      <c r="AA5" s="268"/>
      <c r="AB5" s="268"/>
      <c r="AC5" s="285"/>
      <c r="AD5" s="268"/>
      <c r="AE5" s="268"/>
      <c r="AF5" s="268"/>
      <c r="AG5" s="285"/>
      <c r="AH5" s="268"/>
      <c r="AI5" s="268"/>
      <c r="AJ5" s="268"/>
      <c r="AK5" s="285"/>
      <c r="AL5" s="268"/>
      <c r="AM5" s="268"/>
      <c r="AN5" s="286"/>
    </row>
    <row r="6" spans="1:40" s="73" customFormat="1">
      <c r="A6" s="72"/>
      <c r="B6" s="128" t="s">
        <v>280</v>
      </c>
      <c r="C6" s="287"/>
      <c r="D6" s="288"/>
      <c r="E6" s="288"/>
      <c r="F6" s="288"/>
      <c r="G6" s="270"/>
      <c r="H6" s="287"/>
      <c r="I6" s="288"/>
      <c r="J6" s="288"/>
      <c r="K6" s="288"/>
      <c r="L6" s="270"/>
      <c r="M6" s="287"/>
      <c r="N6" s="288"/>
      <c r="O6" s="288"/>
      <c r="P6" s="288"/>
      <c r="Q6" s="431"/>
      <c r="R6" s="432"/>
      <c r="S6" s="432"/>
      <c r="T6" s="432"/>
      <c r="U6" s="431"/>
      <c r="V6" s="432"/>
      <c r="W6" s="432"/>
      <c r="X6" s="432"/>
      <c r="Y6" s="431"/>
      <c r="Z6" s="432"/>
      <c r="AA6" s="432"/>
      <c r="AB6" s="432"/>
      <c r="AC6" s="285"/>
      <c r="AD6" s="268"/>
      <c r="AE6" s="268"/>
      <c r="AF6" s="268"/>
      <c r="AG6" s="285"/>
      <c r="AH6" s="268"/>
      <c r="AI6" s="268"/>
      <c r="AJ6" s="268"/>
      <c r="AK6" s="285"/>
      <c r="AL6" s="432"/>
      <c r="AM6" s="432"/>
      <c r="AN6" s="435"/>
    </row>
    <row r="7" spans="1:40" ht="16.8">
      <c r="B7" s="122" t="s">
        <v>281</v>
      </c>
      <c r="C7" s="262"/>
      <c r="D7" s="263"/>
      <c r="E7" s="263"/>
      <c r="F7" s="263"/>
      <c r="G7" s="404"/>
      <c r="H7" s="262"/>
      <c r="I7" s="263"/>
      <c r="J7" s="263"/>
      <c r="K7" s="263"/>
      <c r="L7" s="404"/>
      <c r="M7" s="262"/>
      <c r="N7" s="263"/>
      <c r="O7" s="263"/>
      <c r="P7" s="263"/>
      <c r="Q7" s="262"/>
      <c r="R7" s="263"/>
      <c r="S7" s="263"/>
      <c r="T7" s="263"/>
      <c r="U7" s="262"/>
      <c r="V7" s="263"/>
      <c r="W7" s="263"/>
      <c r="X7" s="263"/>
      <c r="Y7" s="262"/>
      <c r="Z7" s="263"/>
      <c r="AA7" s="263"/>
      <c r="AB7" s="263"/>
      <c r="AC7" s="262"/>
      <c r="AD7" s="263"/>
      <c r="AE7" s="263"/>
      <c r="AF7" s="263"/>
      <c r="AG7" s="262"/>
      <c r="AH7" s="263"/>
      <c r="AI7" s="263"/>
      <c r="AJ7" s="263"/>
      <c r="AK7" s="400"/>
      <c r="AL7" s="401"/>
      <c r="AM7" s="401"/>
      <c r="AN7" s="402"/>
    </row>
    <row r="8" spans="1:40" s="393" customFormat="1">
      <c r="A8" s="30"/>
      <c r="B8" s="107" t="s">
        <v>282</v>
      </c>
      <c r="C8" s="431"/>
      <c r="D8" s="432"/>
      <c r="E8" s="432"/>
      <c r="F8" s="432"/>
      <c r="G8" s="405"/>
      <c r="H8" s="431"/>
      <c r="I8" s="432"/>
      <c r="J8" s="432"/>
      <c r="K8" s="432"/>
      <c r="L8" s="405"/>
      <c r="M8" s="431"/>
      <c r="N8" s="432"/>
      <c r="O8" s="432"/>
      <c r="P8" s="432"/>
      <c r="Q8" s="431"/>
      <c r="R8" s="432"/>
      <c r="S8" s="432"/>
      <c r="T8" s="432"/>
      <c r="U8" s="431"/>
      <c r="V8" s="432"/>
      <c r="W8" s="432"/>
      <c r="X8" s="432"/>
      <c r="Y8" s="431"/>
      <c r="Z8" s="432"/>
      <c r="AA8" s="432"/>
      <c r="AB8" s="432"/>
      <c r="AC8" s="285"/>
      <c r="AD8" s="268"/>
      <c r="AE8" s="268"/>
      <c r="AF8" s="268"/>
      <c r="AG8" s="285"/>
      <c r="AH8" s="268"/>
      <c r="AI8" s="268"/>
      <c r="AJ8" s="268"/>
      <c r="AK8" s="285"/>
      <c r="AL8" s="432"/>
      <c r="AM8" s="432"/>
      <c r="AN8" s="435"/>
    </row>
    <row r="9" spans="1:40" s="420" customFormat="1" ht="16.8">
      <c r="A9" s="406"/>
      <c r="B9" s="421" t="s">
        <v>283</v>
      </c>
      <c r="C9" s="422"/>
      <c r="D9" s="423"/>
      <c r="E9" s="423"/>
      <c r="F9" s="423"/>
      <c r="G9" s="424"/>
      <c r="H9" s="422"/>
      <c r="I9" s="423"/>
      <c r="J9" s="423"/>
      <c r="K9" s="423"/>
      <c r="L9" s="424"/>
      <c r="M9" s="422"/>
      <c r="N9" s="423"/>
      <c r="O9" s="423"/>
      <c r="P9" s="423"/>
      <c r="Q9" s="422"/>
      <c r="R9" s="423"/>
      <c r="S9" s="423"/>
      <c r="T9" s="423"/>
      <c r="U9" s="422"/>
      <c r="V9" s="423"/>
      <c r="W9" s="423"/>
      <c r="X9" s="423"/>
      <c r="Y9" s="422"/>
      <c r="Z9" s="423"/>
      <c r="AA9" s="423"/>
      <c r="AB9" s="423"/>
      <c r="AC9" s="422"/>
      <c r="AD9" s="423"/>
      <c r="AE9" s="423"/>
      <c r="AF9" s="423"/>
      <c r="AG9" s="422"/>
      <c r="AH9" s="423"/>
      <c r="AI9" s="423"/>
      <c r="AJ9" s="423"/>
      <c r="AK9" s="422"/>
      <c r="AL9" s="423"/>
      <c r="AM9" s="423"/>
      <c r="AN9" s="425"/>
    </row>
    <row r="10" spans="1:40" s="4" customFormat="1">
      <c r="A10" s="8"/>
      <c r="B10" s="131" t="s">
        <v>287</v>
      </c>
      <c r="C10" s="206"/>
      <c r="D10" s="205"/>
      <c r="E10" s="205"/>
      <c r="F10" s="433"/>
      <c r="G10" s="199"/>
      <c r="H10" s="206"/>
      <c r="I10" s="205"/>
      <c r="J10" s="205"/>
      <c r="K10" s="433"/>
      <c r="L10" s="199"/>
      <c r="M10" s="206"/>
      <c r="N10" s="205"/>
      <c r="O10" s="205"/>
      <c r="P10" s="433"/>
      <c r="Q10" s="206"/>
      <c r="R10" s="205"/>
      <c r="S10" s="205"/>
      <c r="T10" s="433"/>
      <c r="U10" s="206"/>
      <c r="V10" s="205"/>
      <c r="W10" s="205"/>
      <c r="X10" s="433"/>
      <c r="Y10" s="206"/>
      <c r="Z10" s="205"/>
      <c r="AA10" s="205"/>
      <c r="AB10" s="433"/>
      <c r="AC10" s="206"/>
      <c r="AD10" s="205"/>
      <c r="AE10" s="205"/>
      <c r="AF10" s="205"/>
      <c r="AG10" s="206"/>
      <c r="AH10" s="205"/>
      <c r="AI10" s="205"/>
      <c r="AJ10" s="205"/>
      <c r="AK10" s="206"/>
      <c r="AL10" s="205"/>
      <c r="AM10" s="205"/>
      <c r="AN10" s="436"/>
    </row>
    <row r="11" spans="1:40" s="19" customFormat="1" ht="17.399999999999999" thickBot="1">
      <c r="B11" s="122" t="s">
        <v>293</v>
      </c>
      <c r="C11" s="262"/>
      <c r="D11" s="263"/>
      <c r="E11" s="263"/>
      <c r="F11" s="263"/>
      <c r="G11" s="391"/>
      <c r="H11" s="262"/>
      <c r="I11" s="263"/>
      <c r="J11" s="263"/>
      <c r="K11" s="263"/>
      <c r="L11" s="391"/>
      <c r="M11" s="262"/>
      <c r="N11" s="263"/>
      <c r="O11" s="263"/>
      <c r="P11" s="263"/>
      <c r="Q11" s="262"/>
      <c r="R11" s="263"/>
      <c r="S11" s="263"/>
      <c r="T11" s="263"/>
      <c r="U11" s="262"/>
      <c r="V11" s="263"/>
      <c r="W11" s="263"/>
      <c r="X11" s="263"/>
      <c r="Y11" s="262"/>
      <c r="Z11" s="263"/>
      <c r="AA11" s="263"/>
      <c r="AB11" s="263"/>
      <c r="AC11" s="262"/>
      <c r="AD11" s="263"/>
      <c r="AE11" s="263"/>
      <c r="AF11" s="263"/>
      <c r="AG11" s="262"/>
      <c r="AH11" s="263"/>
      <c r="AI11" s="263"/>
      <c r="AJ11" s="263"/>
      <c r="AK11" s="400"/>
      <c r="AL11" s="401"/>
      <c r="AM11" s="401"/>
      <c r="AN11" s="402"/>
    </row>
    <row r="12" spans="1:40" ht="13.8" thickTop="1">
      <c r="B12" s="392" t="s">
        <v>294</v>
      </c>
      <c r="C12" s="308"/>
      <c r="D12" s="309"/>
      <c r="E12" s="309"/>
      <c r="F12" s="309"/>
      <c r="G12" s="191"/>
      <c r="H12" s="308"/>
      <c r="I12" s="309"/>
      <c r="J12" s="309"/>
      <c r="K12" s="309"/>
      <c r="L12" s="191"/>
      <c r="M12" s="308"/>
      <c r="N12" s="309"/>
      <c r="O12" s="309"/>
      <c r="P12" s="309"/>
      <c r="Q12" s="308"/>
      <c r="R12" s="309"/>
      <c r="S12" s="309"/>
      <c r="T12" s="309"/>
      <c r="U12" s="308"/>
      <c r="V12" s="309"/>
      <c r="W12" s="309"/>
      <c r="X12" s="309"/>
      <c r="Y12" s="308"/>
      <c r="Z12" s="309"/>
      <c r="AA12" s="309"/>
      <c r="AB12" s="309"/>
      <c r="AC12" s="215"/>
      <c r="AD12" s="216"/>
      <c r="AE12" s="216"/>
      <c r="AF12" s="216"/>
      <c r="AG12" s="215"/>
      <c r="AH12" s="216"/>
      <c r="AI12" s="216"/>
      <c r="AJ12" s="216"/>
      <c r="AK12" s="215"/>
      <c r="AL12" s="309"/>
      <c r="AM12" s="309"/>
      <c r="AN12" s="310"/>
    </row>
    <row r="13" spans="1:40" s="415" customFormat="1" hidden="1">
      <c r="A13" s="406"/>
      <c r="B13" s="407" t="s">
        <v>295</v>
      </c>
      <c r="C13" s="408"/>
      <c r="D13" s="409"/>
      <c r="E13" s="409"/>
      <c r="F13" s="410"/>
      <c r="G13" s="411"/>
      <c r="H13" s="408"/>
      <c r="I13" s="409"/>
      <c r="J13" s="409"/>
      <c r="K13" s="410"/>
      <c r="L13" s="411"/>
      <c r="M13" s="408"/>
      <c r="N13" s="409"/>
      <c r="O13" s="409"/>
      <c r="P13" s="410"/>
      <c r="Q13" s="408"/>
      <c r="R13" s="409"/>
      <c r="S13" s="409"/>
      <c r="T13" s="410"/>
      <c r="U13" s="408"/>
      <c r="V13" s="409"/>
      <c r="W13" s="409"/>
      <c r="X13" s="410"/>
      <c r="Y13" s="408"/>
      <c r="Z13" s="409"/>
      <c r="AA13" s="409"/>
      <c r="AB13" s="410"/>
      <c r="AC13" s="412"/>
      <c r="AD13" s="413"/>
      <c r="AE13" s="413"/>
      <c r="AF13" s="413"/>
      <c r="AG13" s="412"/>
      <c r="AH13" s="413"/>
      <c r="AI13" s="413"/>
      <c r="AJ13" s="413"/>
      <c r="AK13" s="412"/>
      <c r="AL13" s="409"/>
      <c r="AM13" s="409"/>
      <c r="AN13" s="414"/>
    </row>
    <row r="14" spans="1:40" s="420" customFormat="1" hidden="1">
      <c r="A14" s="406"/>
      <c r="B14" s="416" t="s">
        <v>296</v>
      </c>
      <c r="C14" s="412"/>
      <c r="D14" s="413"/>
      <c r="E14" s="413"/>
      <c r="F14" s="417"/>
      <c r="G14" s="418"/>
      <c r="H14" s="412"/>
      <c r="I14" s="413"/>
      <c r="J14" s="413"/>
      <c r="K14" s="417"/>
      <c r="L14" s="418"/>
      <c r="M14" s="412"/>
      <c r="N14" s="413"/>
      <c r="O14" s="413"/>
      <c r="P14" s="417"/>
      <c r="Q14" s="412"/>
      <c r="R14" s="413"/>
      <c r="S14" s="413"/>
      <c r="T14" s="417"/>
      <c r="U14" s="412"/>
      <c r="V14" s="413"/>
      <c r="W14" s="413"/>
      <c r="X14" s="417"/>
      <c r="Y14" s="412"/>
      <c r="Z14" s="413"/>
      <c r="AA14" s="413"/>
      <c r="AB14" s="417"/>
      <c r="AC14" s="412"/>
      <c r="AD14" s="413"/>
      <c r="AE14" s="413"/>
      <c r="AF14" s="413"/>
      <c r="AG14" s="412"/>
      <c r="AH14" s="413"/>
      <c r="AI14" s="413"/>
      <c r="AJ14" s="413"/>
      <c r="AK14" s="412"/>
      <c r="AL14" s="413"/>
      <c r="AM14" s="413"/>
      <c r="AN14" s="419"/>
    </row>
    <row r="15" spans="1:40" s="393" customFormat="1" ht="27" thickBot="1">
      <c r="A15" s="30"/>
      <c r="B15" s="396" t="s">
        <v>297</v>
      </c>
      <c r="C15" s="397"/>
      <c r="D15" s="398"/>
      <c r="E15" s="398"/>
      <c r="F15" s="434"/>
      <c r="G15" s="399"/>
      <c r="H15" s="397"/>
      <c r="I15" s="398"/>
      <c r="J15" s="398"/>
      <c r="K15" s="434"/>
      <c r="L15" s="399"/>
      <c r="M15" s="397"/>
      <c r="N15" s="398"/>
      <c r="O15" s="398"/>
      <c r="P15" s="434"/>
      <c r="Q15" s="397"/>
      <c r="R15" s="398"/>
      <c r="S15" s="398"/>
      <c r="T15" s="434"/>
      <c r="U15" s="397"/>
      <c r="V15" s="398"/>
      <c r="W15" s="398"/>
      <c r="X15" s="434"/>
      <c r="Y15" s="397"/>
      <c r="Z15" s="398"/>
      <c r="AA15" s="398"/>
      <c r="AB15" s="434"/>
      <c r="AC15" s="397"/>
      <c r="AD15" s="398"/>
      <c r="AE15" s="398"/>
      <c r="AF15" s="398"/>
      <c r="AG15" s="397"/>
      <c r="AH15" s="398"/>
      <c r="AI15" s="398"/>
      <c r="AJ15" s="398"/>
      <c r="AK15" s="397"/>
      <c r="AL15" s="398"/>
      <c r="AM15" s="398"/>
      <c r="AN15" s="437"/>
    </row>
    <row r="16" spans="1:40">
      <c r="C16" s="403"/>
      <c r="D16" s="403"/>
      <c r="E16" s="403"/>
    </row>
    <row r="17" spans="1:40" s="429" customFormat="1" ht="13.8" thickBot="1">
      <c r="A17" s="428"/>
      <c r="N17" s="430"/>
    </row>
    <row r="18" spans="1:40" s="19" customFormat="1" ht="69">
      <c r="B18" s="111" t="s">
        <v>582</v>
      </c>
      <c r="C18" s="113" t="s">
        <v>309</v>
      </c>
      <c r="D18" s="114" t="s">
        <v>310</v>
      </c>
      <c r="E18" s="114" t="s">
        <v>311</v>
      </c>
      <c r="F18" s="114"/>
      <c r="G18" s="115" t="s">
        <v>313</v>
      </c>
      <c r="H18" s="113" t="s">
        <v>314</v>
      </c>
      <c r="I18" s="114" t="s">
        <v>315</v>
      </c>
      <c r="J18" s="114" t="s">
        <v>316</v>
      </c>
      <c r="K18" s="114" t="s">
        <v>317</v>
      </c>
      <c r="L18" s="115" t="s">
        <v>318</v>
      </c>
      <c r="M18" s="113" t="s">
        <v>319</v>
      </c>
      <c r="N18" s="114" t="s">
        <v>320</v>
      </c>
      <c r="O18" s="114" t="s">
        <v>321</v>
      </c>
      <c r="P18" s="114" t="s">
        <v>322</v>
      </c>
      <c r="Q18" s="113" t="s">
        <v>323</v>
      </c>
      <c r="R18" s="114" t="s">
        <v>324</v>
      </c>
      <c r="S18" s="114" t="s">
        <v>325</v>
      </c>
      <c r="T18" s="114" t="s">
        <v>326</v>
      </c>
      <c r="U18" s="113" t="s">
        <v>327</v>
      </c>
      <c r="V18" s="114" t="s">
        <v>328</v>
      </c>
      <c r="W18" s="114" t="s">
        <v>329</v>
      </c>
      <c r="X18" s="114" t="s">
        <v>369</v>
      </c>
      <c r="Y18" s="113" t="s">
        <v>330</v>
      </c>
      <c r="Z18" s="114" t="s">
        <v>331</v>
      </c>
      <c r="AA18" s="114" t="s">
        <v>332</v>
      </c>
      <c r="AB18" s="114" t="s">
        <v>333</v>
      </c>
      <c r="AC18" s="113" t="s">
        <v>334</v>
      </c>
      <c r="AD18" s="114" t="s">
        <v>335</v>
      </c>
      <c r="AE18" s="114" t="s">
        <v>336</v>
      </c>
      <c r="AF18" s="114" t="s">
        <v>337</v>
      </c>
      <c r="AG18" s="113" t="s">
        <v>338</v>
      </c>
      <c r="AH18" s="114" t="s">
        <v>339</v>
      </c>
      <c r="AI18" s="114" t="s">
        <v>340</v>
      </c>
      <c r="AJ18" s="114" t="s">
        <v>341</v>
      </c>
      <c r="AK18" s="113" t="s">
        <v>342</v>
      </c>
      <c r="AL18" s="114" t="s">
        <v>343</v>
      </c>
      <c r="AM18" s="114" t="s">
        <v>344</v>
      </c>
      <c r="AN18" s="134" t="s">
        <v>345</v>
      </c>
    </row>
    <row r="19" spans="1:40" s="4" customFormat="1" ht="16.8">
      <c r="A19" s="8"/>
      <c r="B19" s="122" t="s">
        <v>278</v>
      </c>
      <c r="C19" s="262"/>
      <c r="D19" s="263"/>
      <c r="E19" s="263"/>
      <c r="F19" s="263"/>
      <c r="G19" s="264"/>
      <c r="H19" s="262"/>
      <c r="I19" s="263"/>
      <c r="J19" s="263"/>
      <c r="K19" s="263"/>
      <c r="L19" s="264"/>
      <c r="M19" s="262"/>
      <c r="N19" s="263"/>
      <c r="O19" s="263"/>
      <c r="P19" s="263"/>
      <c r="Q19" s="262"/>
      <c r="R19" s="263"/>
      <c r="S19" s="263"/>
      <c r="T19" s="263"/>
      <c r="U19" s="262"/>
      <c r="V19" s="263"/>
      <c r="W19" s="263"/>
      <c r="X19" s="263"/>
      <c r="Y19" s="262"/>
      <c r="Z19" s="263"/>
      <c r="AA19" s="263"/>
      <c r="AB19" s="263"/>
      <c r="AC19" s="262"/>
      <c r="AD19" s="263"/>
      <c r="AE19" s="263"/>
      <c r="AF19" s="263"/>
      <c r="AG19" s="262"/>
      <c r="AH19" s="263"/>
      <c r="AI19" s="263"/>
      <c r="AJ19" s="263"/>
      <c r="AK19" s="400"/>
      <c r="AL19" s="401"/>
      <c r="AM19" s="401"/>
      <c r="AN19" s="402"/>
    </row>
    <row r="20" spans="1:40" s="73" customFormat="1">
      <c r="A20" s="72"/>
      <c r="B20" s="128" t="s">
        <v>279</v>
      </c>
      <c r="C20" s="431"/>
      <c r="D20" s="432"/>
      <c r="E20" s="432"/>
      <c r="F20" s="432"/>
      <c r="G20" s="270"/>
      <c r="H20" s="431"/>
      <c r="I20" s="432"/>
      <c r="J20" s="432"/>
      <c r="K20" s="432"/>
      <c r="L20" s="270"/>
      <c r="M20" s="431"/>
      <c r="N20" s="432"/>
      <c r="O20" s="432"/>
      <c r="P20" s="432"/>
      <c r="Q20" s="285"/>
      <c r="R20" s="268"/>
      <c r="S20" s="268"/>
      <c r="T20" s="268"/>
      <c r="U20" s="285"/>
      <c r="V20" s="268"/>
      <c r="W20" s="268"/>
      <c r="X20" s="268"/>
      <c r="Y20" s="285"/>
      <c r="Z20" s="268"/>
      <c r="AA20" s="268"/>
      <c r="AB20" s="268"/>
      <c r="AC20" s="285"/>
      <c r="AD20" s="268"/>
      <c r="AE20" s="268"/>
      <c r="AF20" s="268"/>
      <c r="AG20" s="285"/>
      <c r="AH20" s="268"/>
      <c r="AI20" s="268"/>
      <c r="AJ20" s="268"/>
      <c r="AK20" s="285"/>
      <c r="AL20" s="268"/>
      <c r="AM20" s="268"/>
      <c r="AN20" s="286"/>
    </row>
    <row r="21" spans="1:40" s="73" customFormat="1">
      <c r="A21" s="72"/>
      <c r="B21" s="128" t="s">
        <v>280</v>
      </c>
      <c r="C21" s="287"/>
      <c r="D21" s="288"/>
      <c r="E21" s="288"/>
      <c r="F21" s="288"/>
      <c r="G21" s="270"/>
      <c r="H21" s="287"/>
      <c r="I21" s="288"/>
      <c r="J21" s="288"/>
      <c r="K21" s="288"/>
      <c r="L21" s="270"/>
      <c r="M21" s="287"/>
      <c r="N21" s="288"/>
      <c r="O21" s="288"/>
      <c r="P21" s="288"/>
      <c r="Q21" s="431"/>
      <c r="R21" s="432"/>
      <c r="S21" s="432"/>
      <c r="T21" s="432"/>
      <c r="U21" s="431"/>
      <c r="V21" s="432"/>
      <c r="W21" s="432"/>
      <c r="X21" s="432"/>
      <c r="Y21" s="431"/>
      <c r="Z21" s="432"/>
      <c r="AA21" s="432"/>
      <c r="AB21" s="432"/>
      <c r="AC21" s="285"/>
      <c r="AD21" s="268"/>
      <c r="AE21" s="268"/>
      <c r="AF21" s="268"/>
      <c r="AG21" s="285"/>
      <c r="AH21" s="268"/>
      <c r="AI21" s="268"/>
      <c r="AJ21" s="268"/>
      <c r="AK21" s="431"/>
      <c r="AL21" s="432"/>
      <c r="AM21" s="432"/>
      <c r="AN21" s="435"/>
    </row>
    <row r="22" spans="1:40" ht="16.8">
      <c r="B22" s="122" t="s">
        <v>281</v>
      </c>
      <c r="C22" s="262"/>
      <c r="D22" s="263"/>
      <c r="E22" s="263"/>
      <c r="F22" s="263"/>
      <c r="G22" s="404"/>
      <c r="H22" s="262"/>
      <c r="I22" s="263"/>
      <c r="J22" s="263"/>
      <c r="K22" s="263"/>
      <c r="L22" s="404"/>
      <c r="M22" s="262"/>
      <c r="N22" s="263"/>
      <c r="O22" s="263"/>
      <c r="P22" s="263"/>
      <c r="Q22" s="262"/>
      <c r="R22" s="263"/>
      <c r="S22" s="263"/>
      <c r="T22" s="263"/>
      <c r="U22" s="262"/>
      <c r="V22" s="263"/>
      <c r="W22" s="263"/>
      <c r="X22" s="263"/>
      <c r="Y22" s="262"/>
      <c r="Z22" s="263"/>
      <c r="AA22" s="263"/>
      <c r="AB22" s="263"/>
      <c r="AC22" s="262"/>
      <c r="AD22" s="263"/>
      <c r="AE22" s="263"/>
      <c r="AF22" s="263"/>
      <c r="AG22" s="262"/>
      <c r="AH22" s="263"/>
      <c r="AI22" s="263"/>
      <c r="AJ22" s="263"/>
      <c r="AK22" s="400"/>
      <c r="AL22" s="401"/>
      <c r="AM22" s="401"/>
      <c r="AN22" s="402"/>
    </row>
    <row r="23" spans="1:40" s="393" customFormat="1">
      <c r="A23" s="30"/>
      <c r="B23" s="107" t="s">
        <v>282</v>
      </c>
      <c r="C23" s="431"/>
      <c r="D23" s="432"/>
      <c r="E23" s="432"/>
      <c r="F23" s="432"/>
      <c r="G23" s="405"/>
      <c r="H23" s="431"/>
      <c r="I23" s="432"/>
      <c r="J23" s="432"/>
      <c r="K23" s="432"/>
      <c r="L23" s="405"/>
      <c r="M23" s="431"/>
      <c r="N23" s="432"/>
      <c r="O23" s="432"/>
      <c r="P23" s="432"/>
      <c r="Q23" s="431"/>
      <c r="R23" s="432"/>
      <c r="S23" s="432"/>
      <c r="T23" s="432"/>
      <c r="U23" s="431"/>
      <c r="V23" s="432"/>
      <c r="W23" s="432"/>
      <c r="X23" s="432"/>
      <c r="Y23" s="431"/>
      <c r="Z23" s="432"/>
      <c r="AA23" s="432"/>
      <c r="AB23" s="432"/>
      <c r="AC23" s="285"/>
      <c r="AD23" s="268"/>
      <c r="AE23" s="268"/>
      <c r="AF23" s="268"/>
      <c r="AG23" s="285"/>
      <c r="AH23" s="268"/>
      <c r="AI23" s="268"/>
      <c r="AJ23" s="268"/>
      <c r="AK23" s="431"/>
      <c r="AL23" s="432"/>
      <c r="AM23" s="432"/>
      <c r="AN23" s="435"/>
    </row>
    <row r="24" spans="1:40" s="420" customFormat="1" ht="16.8">
      <c r="A24" s="406"/>
      <c r="B24" s="421" t="s">
        <v>283</v>
      </c>
      <c r="C24" s="422"/>
      <c r="D24" s="423"/>
      <c r="E24" s="423"/>
      <c r="F24" s="423"/>
      <c r="G24" s="424"/>
      <c r="H24" s="422"/>
      <c r="I24" s="423"/>
      <c r="J24" s="423"/>
      <c r="K24" s="423"/>
      <c r="L24" s="424"/>
      <c r="M24" s="422"/>
      <c r="N24" s="423"/>
      <c r="O24" s="423"/>
      <c r="P24" s="423"/>
      <c r="Q24" s="422"/>
      <c r="R24" s="423"/>
      <c r="S24" s="423"/>
      <c r="T24" s="423"/>
      <c r="U24" s="422"/>
      <c r="V24" s="423"/>
      <c r="W24" s="423"/>
      <c r="X24" s="423"/>
      <c r="Y24" s="422"/>
      <c r="Z24" s="423"/>
      <c r="AA24" s="423"/>
      <c r="AB24" s="423"/>
      <c r="AC24" s="422"/>
      <c r="AD24" s="423"/>
      <c r="AE24" s="423"/>
      <c r="AF24" s="423"/>
      <c r="AG24" s="422"/>
      <c r="AH24" s="423"/>
      <c r="AI24" s="423"/>
      <c r="AJ24" s="423"/>
      <c r="AK24" s="422"/>
      <c r="AL24" s="423"/>
      <c r="AM24" s="423"/>
      <c r="AN24" s="425"/>
    </row>
    <row r="25" spans="1:40" s="4" customFormat="1">
      <c r="A25" s="8"/>
      <c r="B25" s="131" t="s">
        <v>287</v>
      </c>
      <c r="C25" s="426"/>
      <c r="D25" s="427"/>
      <c r="E25" s="427"/>
      <c r="F25" s="433"/>
      <c r="G25" s="199"/>
      <c r="H25" s="426"/>
      <c r="I25" s="427"/>
      <c r="J25" s="427"/>
      <c r="K25" s="433"/>
      <c r="L25" s="199"/>
      <c r="M25" s="206"/>
      <c r="N25" s="205"/>
      <c r="O25" s="205"/>
      <c r="P25" s="433"/>
      <c r="Q25" s="206"/>
      <c r="R25" s="205"/>
      <c r="S25" s="205"/>
      <c r="T25" s="433"/>
      <c r="U25" s="206"/>
      <c r="V25" s="205"/>
      <c r="W25" s="205"/>
      <c r="X25" s="433"/>
      <c r="Y25" s="206"/>
      <c r="Z25" s="205"/>
      <c r="AA25" s="205"/>
      <c r="AB25" s="433"/>
      <c r="AC25" s="206"/>
      <c r="AD25" s="205"/>
      <c r="AE25" s="205"/>
      <c r="AF25" s="205"/>
      <c r="AG25" s="206"/>
      <c r="AH25" s="205"/>
      <c r="AI25" s="205"/>
      <c r="AJ25" s="205"/>
      <c r="AK25" s="206"/>
      <c r="AL25" s="205"/>
      <c r="AM25" s="205"/>
      <c r="AN25" s="436"/>
    </row>
    <row r="26" spans="1:40" s="19" customFormat="1" ht="17.399999999999999" thickBot="1">
      <c r="B26" s="122" t="s">
        <v>293</v>
      </c>
      <c r="C26" s="262"/>
      <c r="D26" s="263"/>
      <c r="E26" s="263"/>
      <c r="F26" s="263"/>
      <c r="G26" s="391"/>
      <c r="H26" s="262"/>
      <c r="I26" s="263"/>
      <c r="J26" s="263"/>
      <c r="K26" s="263"/>
      <c r="L26" s="391"/>
      <c r="M26" s="262"/>
      <c r="N26" s="263"/>
      <c r="O26" s="263"/>
      <c r="P26" s="263"/>
      <c r="Q26" s="262"/>
      <c r="R26" s="263"/>
      <c r="S26" s="263"/>
      <c r="T26" s="263"/>
      <c r="U26" s="262"/>
      <c r="V26" s="263"/>
      <c r="W26" s="263"/>
      <c r="X26" s="263"/>
      <c r="Y26" s="262"/>
      <c r="Z26" s="263"/>
      <c r="AA26" s="263"/>
      <c r="AB26" s="263"/>
      <c r="AC26" s="262"/>
      <c r="AD26" s="263"/>
      <c r="AE26" s="263"/>
      <c r="AF26" s="263"/>
      <c r="AG26" s="262"/>
      <c r="AH26" s="263"/>
      <c r="AI26" s="263"/>
      <c r="AJ26" s="263"/>
      <c r="AK26" s="400"/>
      <c r="AL26" s="401"/>
      <c r="AM26" s="401"/>
      <c r="AN26" s="402"/>
    </row>
    <row r="27" spans="1:40" ht="13.8" thickTop="1">
      <c r="B27" s="392" t="s">
        <v>294</v>
      </c>
      <c r="C27" s="308"/>
      <c r="D27" s="309"/>
      <c r="E27" s="309"/>
      <c r="F27" s="309"/>
      <c r="G27" s="191"/>
      <c r="H27" s="308"/>
      <c r="I27" s="309"/>
      <c r="J27" s="309"/>
      <c r="K27" s="309"/>
      <c r="L27" s="191"/>
      <c r="M27" s="308"/>
      <c r="N27" s="309"/>
      <c r="O27" s="309"/>
      <c r="P27" s="309"/>
      <c r="Q27" s="308"/>
      <c r="R27" s="309"/>
      <c r="S27" s="309"/>
      <c r="T27" s="309"/>
      <c r="U27" s="308"/>
      <c r="V27" s="309"/>
      <c r="W27" s="309"/>
      <c r="X27" s="309"/>
      <c r="Y27" s="308"/>
      <c r="Z27" s="309"/>
      <c r="AA27" s="309"/>
      <c r="AB27" s="309"/>
      <c r="AC27" s="215"/>
      <c r="AD27" s="216"/>
      <c r="AE27" s="216"/>
      <c r="AF27" s="216"/>
      <c r="AG27" s="215"/>
      <c r="AH27" s="216"/>
      <c r="AI27" s="216"/>
      <c r="AJ27" s="216"/>
      <c r="AK27" s="308"/>
      <c r="AL27" s="309"/>
      <c r="AM27" s="309"/>
      <c r="AN27" s="310"/>
    </row>
    <row r="28" spans="1:40" s="415" customFormat="1" hidden="1">
      <c r="A28" s="406"/>
      <c r="B28" s="407" t="s">
        <v>295</v>
      </c>
      <c r="C28" s="408"/>
      <c r="D28" s="409"/>
      <c r="E28" s="409"/>
      <c r="F28" s="410"/>
      <c r="G28" s="411"/>
      <c r="H28" s="408"/>
      <c r="I28" s="409"/>
      <c r="J28" s="409"/>
      <c r="K28" s="410"/>
      <c r="L28" s="411"/>
      <c r="M28" s="408"/>
      <c r="N28" s="409"/>
      <c r="O28" s="409"/>
      <c r="P28" s="410"/>
      <c r="Q28" s="408"/>
      <c r="R28" s="409"/>
      <c r="S28" s="409"/>
      <c r="T28" s="410"/>
      <c r="U28" s="408"/>
      <c r="V28" s="409"/>
      <c r="W28" s="409"/>
      <c r="X28" s="410"/>
      <c r="Y28" s="408"/>
      <c r="Z28" s="409"/>
      <c r="AA28" s="409"/>
      <c r="AB28" s="410"/>
      <c r="AC28" s="412"/>
      <c r="AD28" s="413"/>
      <c r="AE28" s="413"/>
      <c r="AF28" s="413"/>
      <c r="AG28" s="412"/>
      <c r="AH28" s="413"/>
      <c r="AI28" s="413"/>
      <c r="AJ28" s="413"/>
      <c r="AK28" s="412"/>
      <c r="AL28" s="409"/>
      <c r="AM28" s="409"/>
      <c r="AN28" s="414"/>
    </row>
    <row r="29" spans="1:40" s="420" customFormat="1" hidden="1">
      <c r="A29" s="406"/>
      <c r="B29" s="416" t="s">
        <v>296</v>
      </c>
      <c r="C29" s="412"/>
      <c r="D29" s="413"/>
      <c r="E29" s="413"/>
      <c r="F29" s="417"/>
      <c r="G29" s="418"/>
      <c r="H29" s="412"/>
      <c r="I29" s="413"/>
      <c r="J29" s="413"/>
      <c r="K29" s="417"/>
      <c r="L29" s="418"/>
      <c r="M29" s="412"/>
      <c r="N29" s="413"/>
      <c r="O29" s="413"/>
      <c r="P29" s="417"/>
      <c r="Q29" s="412"/>
      <c r="R29" s="413"/>
      <c r="S29" s="413"/>
      <c r="T29" s="417"/>
      <c r="U29" s="412"/>
      <c r="V29" s="413"/>
      <c r="W29" s="413"/>
      <c r="X29" s="417"/>
      <c r="Y29" s="412"/>
      <c r="Z29" s="413"/>
      <c r="AA29" s="413"/>
      <c r="AB29" s="417"/>
      <c r="AC29" s="412"/>
      <c r="AD29" s="413"/>
      <c r="AE29" s="413"/>
      <c r="AF29" s="413"/>
      <c r="AG29" s="412"/>
      <c r="AH29" s="413"/>
      <c r="AI29" s="413"/>
      <c r="AJ29" s="413"/>
      <c r="AK29" s="412"/>
      <c r="AL29" s="413"/>
      <c r="AM29" s="413"/>
      <c r="AN29" s="419"/>
    </row>
    <row r="30" spans="1:40" s="393" customFormat="1" ht="27" thickBot="1">
      <c r="A30" s="30"/>
      <c r="B30" s="396" t="s">
        <v>297</v>
      </c>
      <c r="C30" s="397"/>
      <c r="D30" s="398"/>
      <c r="E30" s="398"/>
      <c r="F30" s="434"/>
      <c r="G30" s="399"/>
      <c r="H30" s="397"/>
      <c r="I30" s="398"/>
      <c r="J30" s="398"/>
      <c r="K30" s="434"/>
      <c r="L30" s="399"/>
      <c r="M30" s="397"/>
      <c r="N30" s="398"/>
      <c r="O30" s="398"/>
      <c r="P30" s="434"/>
      <c r="Q30" s="397"/>
      <c r="R30" s="398"/>
      <c r="S30" s="398"/>
      <c r="T30" s="434"/>
      <c r="U30" s="397"/>
      <c r="V30" s="398"/>
      <c r="W30" s="398"/>
      <c r="X30" s="434"/>
      <c r="Y30" s="397"/>
      <c r="Z30" s="398"/>
      <c r="AA30" s="398"/>
      <c r="AB30" s="434"/>
      <c r="AC30" s="397"/>
      <c r="AD30" s="398"/>
      <c r="AE30" s="398"/>
      <c r="AF30" s="398"/>
      <c r="AG30" s="397"/>
      <c r="AH30" s="398"/>
      <c r="AI30" s="398"/>
      <c r="AJ30" s="398"/>
      <c r="AK30" s="397"/>
      <c r="AL30" s="398"/>
      <c r="AM30" s="398"/>
      <c r="AN30" s="437"/>
    </row>
    <row r="31" spans="1:40" s="394" customFormat="1">
      <c r="B31" s="395"/>
      <c r="C31" s="403"/>
      <c r="D31" s="403"/>
      <c r="E31" s="403"/>
      <c r="F31" s="403"/>
      <c r="G31" s="403"/>
      <c r="H31" s="403"/>
      <c r="I31" s="403"/>
      <c r="J31" s="403"/>
      <c r="K31" s="40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row>
    <row r="32" spans="1:40" s="429" customFormat="1">
      <c r="A32" s="428"/>
      <c r="N32" s="430"/>
    </row>
    <row r="33" spans="1:14">
      <c r="C33" s="429"/>
      <c r="D33" s="429"/>
      <c r="E33" s="429"/>
      <c r="F33" s="429"/>
    </row>
    <row r="34" spans="1:14" s="429" customFormat="1">
      <c r="A34" s="428"/>
      <c r="N34" s="430"/>
    </row>
    <row r="35" spans="1:14" s="429" customFormat="1">
      <c r="A35" s="428"/>
      <c r="N35" s="430"/>
    </row>
    <row r="43" spans="1:14">
      <c r="A43" s="18"/>
      <c r="B43" s="3"/>
      <c r="N43" s="18"/>
    </row>
    <row r="44" spans="1:14">
      <c r="A44" s="18"/>
      <c r="B44" s="30"/>
      <c r="N44" s="18"/>
    </row>
  </sheetData>
  <conditionalFormatting sqref="H27:K27">
    <cfRule type="cellIs" dxfId="15" priority="26" stopIfTrue="1" operator="lessThan">
      <formula>0</formula>
    </cfRule>
  </conditionalFormatting>
  <conditionalFormatting sqref="Q27:T27">
    <cfRule type="cellIs" dxfId="14" priority="24" stopIfTrue="1" operator="lessThan">
      <formula>0</formula>
    </cfRule>
  </conditionalFormatting>
  <conditionalFormatting sqref="D27:F27">
    <cfRule type="cellIs" dxfId="13" priority="27" stopIfTrue="1" operator="lessThan">
      <formula>0</formula>
    </cfRule>
  </conditionalFormatting>
  <conditionalFormatting sqref="M27:P27">
    <cfRule type="cellIs" dxfId="12" priority="25" stopIfTrue="1" operator="lessThan">
      <formula>0</formula>
    </cfRule>
  </conditionalFormatting>
  <conditionalFormatting sqref="U27:X27">
    <cfRule type="cellIs" dxfId="11" priority="23" stopIfTrue="1" operator="lessThan">
      <formula>0</formula>
    </cfRule>
  </conditionalFormatting>
  <conditionalFormatting sqref="Y27:AB27">
    <cfRule type="cellIs" dxfId="10" priority="22" stopIfTrue="1" operator="lessThan">
      <formula>0</formula>
    </cfRule>
  </conditionalFormatting>
  <conditionalFormatting sqref="AL27:AN27">
    <cfRule type="cellIs" dxfId="9" priority="21" stopIfTrue="1" operator="lessThan">
      <formula>0</formula>
    </cfRule>
  </conditionalFormatting>
  <conditionalFormatting sqref="AK27">
    <cfRule type="cellIs" dxfId="8" priority="20" stopIfTrue="1" operator="lessThan">
      <formula>0</formula>
    </cfRule>
  </conditionalFormatting>
  <conditionalFormatting sqref="H12:K12">
    <cfRule type="cellIs" dxfId="7" priority="18" stopIfTrue="1" operator="lessThan">
      <formula>0</formula>
    </cfRule>
  </conditionalFormatting>
  <conditionalFormatting sqref="Q12:T12">
    <cfRule type="cellIs" dxfId="6" priority="16" stopIfTrue="1" operator="lessThan">
      <formula>0</formula>
    </cfRule>
  </conditionalFormatting>
  <conditionalFormatting sqref="C12:F12">
    <cfRule type="cellIs" dxfId="5" priority="19" stopIfTrue="1" operator="lessThan">
      <formula>0</formula>
    </cfRule>
  </conditionalFormatting>
  <conditionalFormatting sqref="M12:P12">
    <cfRule type="cellIs" dxfId="4" priority="17" stopIfTrue="1" operator="lessThan">
      <formula>0</formula>
    </cfRule>
  </conditionalFormatting>
  <conditionalFormatting sqref="U12:X12">
    <cfRule type="cellIs" dxfId="3" priority="15" stopIfTrue="1" operator="lessThan">
      <formula>0</formula>
    </cfRule>
  </conditionalFormatting>
  <conditionalFormatting sqref="Y12:AB12">
    <cfRule type="cellIs" dxfId="2" priority="14" stopIfTrue="1" operator="lessThan">
      <formula>0</formula>
    </cfRule>
  </conditionalFormatting>
  <conditionalFormatting sqref="AL12:AN12">
    <cfRule type="cellIs" dxfId="1" priority="3" stopIfTrue="1" operator="lessThan">
      <formula>0</formula>
    </cfRule>
  </conditionalFormatting>
  <conditionalFormatting sqref="C27">
    <cfRule type="cellIs" dxfId="0" priority="1" stopIfTrue="1" operator="lessThan">
      <formula>0</formula>
    </cfRule>
  </conditionalFormatting>
  <dataValidations count="4">
    <dataValidation allowBlank="1" showInputMessage="1" showErrorMessage="1" prompt="Does not accept input from user" sqref="AK22:AN22 C26:AB26 AK7:AN7 L7:L9 C11:AB11 L22:L24 G22:G24 G27:G29 AC4:AJ14 AC19:AJ29 AK26:AN26 AK11:AN11 G12:G14 C28:E30 G30:J30 Y28:AA30 L30:O30 Q28:S30 U28:W30 AC30:AM30 G15:J15 Y13:AA15 Q13:S15 U13:W15 AC15:AM15 L15:O15 C9:F9 H7:K7 Q5:AB5 AK4:AN5 AK24:AN24 G5 G20 Q20:AB20 AK19:AN20 C21:P21 M22:AB22 C25:E25 C13:E15 L25:O25 M24:AB24 U10:W10 AK10:AM10 C10:E10 H10:J10 L10:O10 Q25:S25 Y25:AA25 AK25:AM25 L20 M7:AB7 L5 M13:O14 Y10:AA10 Q10:S10 U25:W25 C24:F24 C7:F7 C22:F22 C6:P6 C4:AB4 H22:K22 C19:AB19 H28:J29 L12:L14 AK13:AM14 H13:J14 L27:L29 M28:O29 AK28:AM29 H24:K24 G7:G10 H9:K9 AK9:AN9 M9:AB9 G25:J25 AK6 AK8 AK12"/>
    <dataValidation showInputMessage="1" showErrorMessage="1" prompt="Accepts input from user" sqref="H27:K27 M27:AB27 AK27:AN27 C12:F12 H12:K12 M12:AB12 C27:F27 AL12:AN12"/>
    <dataValidation allowBlank="1" showInputMessage="1" showErrorMessage="1" prompt="Accepts input from user" sqref="C23:F23 F30 H20:K20 H23:K23 C8:F8 K30 F15 H8:K8 K15 X30 T30 P30 X15 T15 P15 M23:AB23 AB30 M8:AB8 AB15 AK23:AN23 AN30 AL6:AN6 AN15 C5:F5 H5:K5 M5:P5 Q6:AB6 AN10 C20:F20 AK21:AN21 M20:P20 Q21:AB21 F10 F25 K25 K10 P10 T10 T25 P25 X10 X25 AB25 AB10 AN25 AL8:AN8"/>
    <dataValidation allowBlank="1" showInputMessage="1" showErrorMessage="1" prompt="Requires calculation from user" sqref="F13:F14 K13:K14 P13:P14 T13:T14 X13:X14 AB13:AB14 AN13:AN14 F28:F29 K28:K29 P28:P29 T28:T29 X28:X29 AB28:AB29 AN28:AN29"/>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2AEC57B-F62A-4F4B-9F17-8493B708A38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PY Rebate Liability</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Christina A. Whitefield</cp:lastModifiedBy>
  <cp:lastPrinted>2017-05-24T10:30:04Z</cp:lastPrinted>
  <dcterms:created xsi:type="dcterms:W3CDTF">2012-03-15T16:14:51Z</dcterms:created>
  <dcterms:modified xsi:type="dcterms:W3CDTF">2017-07-12T17:47:20Z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y fmtid="{D5CDD505-2E9C-101B-9397-08002B2CF9AE}" pid="4" name="_AdHocReviewCycleID">
    <vt:i4>1829362333</vt:i4>
  </property>
  <property fmtid="{D5CDD505-2E9C-101B-9397-08002B2CF9AE}" pid="5" name="_EmailSubject">
    <vt:lpwstr>Yet another MLR web posting</vt:lpwstr>
  </property>
  <property fmtid="{D5CDD505-2E9C-101B-9397-08002B2CF9AE}" pid="6" name="_AuthorEmail">
    <vt:lpwstr>christina.whitefield@cms.hhs.gov</vt:lpwstr>
  </property>
  <property fmtid="{D5CDD505-2E9C-101B-9397-08002B2CF9AE}" pid="7" name="_AuthorEmailDisplayName">
    <vt:lpwstr>Whitefield, Christina A. (CMS/CCIIO)</vt:lpwstr>
  </property>
  <property fmtid="{D5CDD505-2E9C-101B-9397-08002B2CF9AE}" pid="8" name="_PreviousAdHocReviewCycleID">
    <vt:i4>-1568584521</vt:i4>
  </property>
</Properties>
</file>